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1640" windowHeight="5895" activeTab="7"/>
  </bookViews>
  <sheets>
    <sheet name="MAU 81" sheetId="15" r:id="rId1"/>
    <sheet name="MAU 82" sheetId="14" r:id="rId2"/>
    <sheet name="MAU 83" sheetId="13" r:id="rId3"/>
    <sheet name="MAU 84" sheetId="12" r:id="rId4"/>
    <sheet name="MAU 85" sheetId="11" r:id="rId5"/>
    <sheet name="MAU 87" sheetId="17" r:id="rId6"/>
    <sheet name="MAU 88" sheetId="19" r:id="rId7"/>
    <sheet name="MAU 89" sheetId="18" r:id="rId8"/>
  </sheets>
  <definedNames>
    <definedName name="_xlnm.Print_Titles" localSheetId="3">'MAU 84'!$6:$7</definedName>
    <definedName name="_xlnm.Print_Titles" localSheetId="4">'MAU 85'!$5:$5</definedName>
    <definedName name="_xlnm.Print_Titles" localSheetId="5">'MAU 87'!$6:$8</definedName>
    <definedName name="_xlnm.Print_Titles" localSheetId="6">'MAU 88'!$6:$9</definedName>
  </definedNames>
  <calcPr calcId="144525"/>
</workbook>
</file>

<file path=xl/calcChain.xml><?xml version="1.0" encoding="utf-8"?>
<calcChain xmlns="http://schemas.openxmlformats.org/spreadsheetml/2006/main">
  <c r="G13" i="18" l="1"/>
  <c r="G25" i="18"/>
  <c r="G24" i="18"/>
  <c r="G23" i="18"/>
  <c r="G22" i="18"/>
  <c r="G21" i="18"/>
  <c r="G20" i="18"/>
  <c r="G19" i="18"/>
  <c r="G18" i="18"/>
  <c r="G17" i="18"/>
  <c r="G16" i="18"/>
  <c r="G15" i="18"/>
  <c r="G14" i="18"/>
  <c r="G12" i="18"/>
  <c r="G11" i="18"/>
  <c r="A4" i="18"/>
  <c r="D24" i="19"/>
  <c r="A4" i="19"/>
  <c r="A4" i="17"/>
  <c r="C24" i="11"/>
  <c r="C26" i="11"/>
  <c r="C29" i="11"/>
  <c r="A3" i="11"/>
  <c r="E26" i="12"/>
  <c r="D53" i="12"/>
  <c r="D26" i="12"/>
  <c r="D14" i="12"/>
  <c r="D17" i="12"/>
  <c r="D24" i="12"/>
  <c r="A4" i="12"/>
  <c r="C30" i="13"/>
  <c r="C20" i="13"/>
  <c r="A4" i="13"/>
  <c r="C12" i="14"/>
  <c r="C9" i="14"/>
  <c r="A4" i="14"/>
  <c r="C18" i="15"/>
  <c r="C17" i="15"/>
  <c r="C20" i="15"/>
  <c r="C19" i="15"/>
  <c r="C11" i="15"/>
  <c r="C11" i="14" s="1"/>
  <c r="C26" i="14"/>
  <c r="C25" i="14"/>
  <c r="C45" i="12"/>
  <c r="C26" i="12"/>
  <c r="D12" i="18"/>
  <c r="J12" i="18" s="1"/>
  <c r="D13" i="18"/>
  <c r="J13" i="18" s="1"/>
  <c r="D16" i="18"/>
  <c r="J16" i="18" s="1"/>
  <c r="D17" i="18"/>
  <c r="D18" i="18"/>
  <c r="J18" i="18" s="1"/>
  <c r="D20" i="18"/>
  <c r="J20" i="18" s="1"/>
  <c r="D21" i="18"/>
  <c r="J21" i="18" s="1"/>
  <c r="D22" i="18"/>
  <c r="J22" i="18" s="1"/>
  <c r="D11" i="19"/>
  <c r="E11" i="19"/>
  <c r="F11" i="19"/>
  <c r="G11" i="19"/>
  <c r="H11" i="19"/>
  <c r="I11" i="19"/>
  <c r="J11" i="19"/>
  <c r="L11" i="19"/>
  <c r="M11" i="19"/>
  <c r="N11" i="19"/>
  <c r="O11" i="19"/>
  <c r="D16" i="19"/>
  <c r="E16" i="19"/>
  <c r="F16" i="19"/>
  <c r="G16" i="19"/>
  <c r="H16" i="19"/>
  <c r="I16" i="19"/>
  <c r="J16" i="19"/>
  <c r="K16" i="19"/>
  <c r="L16" i="19"/>
  <c r="M16" i="19"/>
  <c r="N16" i="19"/>
  <c r="O16" i="19"/>
  <c r="C17" i="19"/>
  <c r="C18" i="19"/>
  <c r="C19" i="19"/>
  <c r="C20" i="19"/>
  <c r="K16" i="17"/>
  <c r="C16" i="17" s="1"/>
  <c r="K17" i="17"/>
  <c r="C17" i="17" s="1"/>
  <c r="K18" i="17"/>
  <c r="C18" i="17" s="1"/>
  <c r="K19" i="17"/>
  <c r="C19" i="17" s="1"/>
  <c r="K20" i="17"/>
  <c r="C20" i="17" s="1"/>
  <c r="K21" i="17"/>
  <c r="C21" i="17" s="1"/>
  <c r="K22" i="17"/>
  <c r="C22" i="17" s="1"/>
  <c r="K23" i="17"/>
  <c r="C23" i="17" s="1"/>
  <c r="K24" i="17"/>
  <c r="C24" i="17" s="1"/>
  <c r="K25" i="17"/>
  <c r="C25" i="17" s="1"/>
  <c r="K26" i="17"/>
  <c r="C26" i="17" s="1"/>
  <c r="K27" i="17"/>
  <c r="K28" i="17"/>
  <c r="C28" i="17" s="1"/>
  <c r="C27" i="17"/>
  <c r="C18" i="12"/>
  <c r="D11" i="12"/>
  <c r="D10" i="12" s="1"/>
  <c r="D9" i="12" s="1"/>
  <c r="C9" i="13"/>
  <c r="C8" i="13" s="1"/>
  <c r="C7" i="15"/>
  <c r="D11" i="17"/>
  <c r="E11" i="17"/>
  <c r="F11" i="17"/>
  <c r="G11" i="17"/>
  <c r="H11" i="17"/>
  <c r="I11" i="17"/>
  <c r="J11" i="17"/>
  <c r="L11" i="17"/>
  <c r="M11" i="17"/>
  <c r="N11" i="17"/>
  <c r="O11" i="17"/>
  <c r="K15" i="17"/>
  <c r="C15" i="17" s="1"/>
  <c r="C19" i="12"/>
  <c r="C20" i="12"/>
  <c r="C39" i="12"/>
  <c r="C21" i="15"/>
  <c r="D29" i="17"/>
  <c r="D10" i="17" s="1"/>
  <c r="E29" i="17"/>
  <c r="F29" i="17"/>
  <c r="G29" i="17"/>
  <c r="H29" i="17"/>
  <c r="I29" i="17"/>
  <c r="J29" i="17"/>
  <c r="J10" i="17" s="1"/>
  <c r="L29" i="17"/>
  <c r="M29" i="17"/>
  <c r="M10" i="17" s="1"/>
  <c r="N29" i="17"/>
  <c r="O29" i="17"/>
  <c r="C7" i="11"/>
  <c r="C42" i="12"/>
  <c r="C53" i="12"/>
  <c r="C38" i="12"/>
  <c r="C15" i="12"/>
  <c r="C21" i="12"/>
  <c r="D57" i="19"/>
  <c r="E57" i="19"/>
  <c r="F57" i="19"/>
  <c r="G57" i="19"/>
  <c r="H57" i="19"/>
  <c r="I57" i="19"/>
  <c r="J57" i="19"/>
  <c r="K57" i="19"/>
  <c r="L57" i="19"/>
  <c r="M57" i="19"/>
  <c r="N57" i="19"/>
  <c r="O57" i="19"/>
  <c r="C58" i="19"/>
  <c r="C57" i="19"/>
  <c r="D48" i="19"/>
  <c r="E48" i="19"/>
  <c r="F48" i="19"/>
  <c r="G48" i="19"/>
  <c r="H48" i="19"/>
  <c r="I48" i="19"/>
  <c r="J48" i="19"/>
  <c r="L48" i="19"/>
  <c r="M48" i="19"/>
  <c r="N48" i="19"/>
  <c r="K30" i="17"/>
  <c r="C30" i="17" s="1"/>
  <c r="C29" i="17" s="1"/>
  <c r="E36" i="12"/>
  <c r="C50" i="12"/>
  <c r="C51" i="12"/>
  <c r="C52" i="12"/>
  <c r="D25" i="19"/>
  <c r="D15" i="19" s="1"/>
  <c r="C23" i="12"/>
  <c r="C16" i="12"/>
  <c r="C24" i="12"/>
  <c r="C14" i="12"/>
  <c r="C46" i="12"/>
  <c r="D59" i="19"/>
  <c r="E59" i="19"/>
  <c r="F59" i="19"/>
  <c r="G59" i="19"/>
  <c r="H59" i="19"/>
  <c r="I59" i="19"/>
  <c r="J59" i="19"/>
  <c r="K60" i="19"/>
  <c r="K61" i="19"/>
  <c r="C61" i="19" s="1"/>
  <c r="L59" i="19"/>
  <c r="M59" i="19"/>
  <c r="N59" i="19"/>
  <c r="O59" i="19"/>
  <c r="D55" i="19"/>
  <c r="E55" i="19"/>
  <c r="F55" i="19"/>
  <c r="G55" i="19"/>
  <c r="H55" i="19"/>
  <c r="I55" i="19"/>
  <c r="J55" i="19"/>
  <c r="K56" i="19"/>
  <c r="K55" i="19" s="1"/>
  <c r="L55" i="19"/>
  <c r="M55" i="19"/>
  <c r="N55" i="19"/>
  <c r="O55" i="19"/>
  <c r="K49" i="19"/>
  <c r="C49" i="19" s="1"/>
  <c r="K50" i="19"/>
  <c r="C50" i="19" s="1"/>
  <c r="K51" i="19"/>
  <c r="C51" i="19" s="1"/>
  <c r="K52" i="19"/>
  <c r="C52" i="19" s="1"/>
  <c r="K53" i="19"/>
  <c r="C53" i="19" s="1"/>
  <c r="K54" i="19"/>
  <c r="C54" i="19" s="1"/>
  <c r="D42" i="19"/>
  <c r="E42" i="19"/>
  <c r="F42" i="19"/>
  <c r="G42" i="19"/>
  <c r="H42" i="19"/>
  <c r="I42" i="19"/>
  <c r="J42" i="19"/>
  <c r="K43" i="19"/>
  <c r="C43" i="19" s="1"/>
  <c r="K44" i="19"/>
  <c r="C44" i="19" s="1"/>
  <c r="K45" i="19"/>
  <c r="C45" i="19" s="1"/>
  <c r="K46" i="19"/>
  <c r="C46" i="19" s="1"/>
  <c r="K47" i="19"/>
  <c r="C47" i="19" s="1"/>
  <c r="L42" i="19"/>
  <c r="M42" i="19"/>
  <c r="N42" i="19"/>
  <c r="O42" i="19"/>
  <c r="D30" i="19"/>
  <c r="D29" i="19" s="1"/>
  <c r="E30" i="19"/>
  <c r="E29" i="19" s="1"/>
  <c r="F30" i="19"/>
  <c r="F29" i="19" s="1"/>
  <c r="G30" i="19"/>
  <c r="G29" i="19" s="1"/>
  <c r="H30" i="19"/>
  <c r="H29" i="19" s="1"/>
  <c r="I30" i="19"/>
  <c r="I29" i="19" s="1"/>
  <c r="J30" i="19"/>
  <c r="K31" i="19"/>
  <c r="C31" i="19" s="1"/>
  <c r="K32" i="19"/>
  <c r="K33" i="19"/>
  <c r="C33" i="19" s="1"/>
  <c r="K34" i="19"/>
  <c r="C34" i="19" s="1"/>
  <c r="K35" i="19"/>
  <c r="C35" i="19" s="1"/>
  <c r="K36" i="19"/>
  <c r="C36" i="19" s="1"/>
  <c r="K37" i="19"/>
  <c r="C37" i="19" s="1"/>
  <c r="K38" i="19"/>
  <c r="C38" i="19" s="1"/>
  <c r="K39" i="19"/>
  <c r="C39" i="19" s="1"/>
  <c r="K40" i="19"/>
  <c r="C40" i="19" s="1"/>
  <c r="K41" i="19"/>
  <c r="C41" i="19" s="1"/>
  <c r="L30" i="19"/>
  <c r="L29" i="19" s="1"/>
  <c r="M30" i="19"/>
  <c r="M29" i="19" s="1"/>
  <c r="N30" i="19"/>
  <c r="O30" i="19"/>
  <c r="K28" i="19"/>
  <c r="C28" i="19"/>
  <c r="E25" i="19"/>
  <c r="E15" i="19" s="1"/>
  <c r="F25" i="19"/>
  <c r="F15" i="19" s="1"/>
  <c r="F10" i="19" s="1"/>
  <c r="G25" i="19"/>
  <c r="H25" i="19"/>
  <c r="H15" i="19" s="1"/>
  <c r="H10" i="19" s="1"/>
  <c r="I25" i="19"/>
  <c r="J25" i="19"/>
  <c r="J15" i="19" s="1"/>
  <c r="K26" i="19"/>
  <c r="K27" i="19"/>
  <c r="C27" i="19" s="1"/>
  <c r="L25" i="19"/>
  <c r="L15" i="19" s="1"/>
  <c r="M25" i="19"/>
  <c r="M15" i="19" s="1"/>
  <c r="N25" i="19"/>
  <c r="O25" i="19"/>
  <c r="K12" i="19"/>
  <c r="C12" i="19" s="1"/>
  <c r="K13" i="19"/>
  <c r="C13" i="19" s="1"/>
  <c r="K14" i="19"/>
  <c r="C14" i="19" s="1"/>
  <c r="K21" i="19"/>
  <c r="C21" i="19" s="1"/>
  <c r="K22" i="19"/>
  <c r="C22" i="19" s="1"/>
  <c r="K23" i="19"/>
  <c r="C23" i="19" s="1"/>
  <c r="K24" i="19"/>
  <c r="C24" i="19" s="1"/>
  <c r="D14" i="18"/>
  <c r="J14" i="18" s="1"/>
  <c r="D15" i="18"/>
  <c r="J15" i="18"/>
  <c r="D19" i="18"/>
  <c r="J19" i="18"/>
  <c r="D23" i="18"/>
  <c r="J23" i="18"/>
  <c r="D24" i="18"/>
  <c r="J24" i="18"/>
  <c r="D25" i="18"/>
  <c r="J25" i="18"/>
  <c r="D11" i="18"/>
  <c r="F10" i="18"/>
  <c r="H10" i="18"/>
  <c r="I10" i="18"/>
  <c r="C10" i="18"/>
  <c r="K12" i="17"/>
  <c r="C12" i="17" s="1"/>
  <c r="K13" i="17"/>
  <c r="C13" i="17" s="1"/>
  <c r="K14" i="17"/>
  <c r="C14" i="17" s="1"/>
  <c r="C23" i="11"/>
  <c r="C15" i="11"/>
  <c r="C16" i="11"/>
  <c r="C13" i="11"/>
  <c r="C49" i="12"/>
  <c r="C37" i="12"/>
  <c r="C40" i="12"/>
  <c r="C41" i="12"/>
  <c r="C43" i="12"/>
  <c r="C44" i="12"/>
  <c r="C47" i="12"/>
  <c r="C48" i="12"/>
  <c r="D33" i="12"/>
  <c r="E33" i="12"/>
  <c r="C34" i="12"/>
  <c r="C35" i="12"/>
  <c r="C31" i="12"/>
  <c r="C30" i="12"/>
  <c r="E10" i="12"/>
  <c r="E9" i="12" s="1"/>
  <c r="D16" i="13"/>
  <c r="D18" i="13"/>
  <c r="D20" i="13"/>
  <c r="C17" i="14"/>
  <c r="C16" i="14" s="1"/>
  <c r="C15" i="14" s="1"/>
  <c r="C13" i="12"/>
  <c r="C16" i="15"/>
  <c r="C10" i="15"/>
  <c r="O29" i="19"/>
  <c r="J29" i="19"/>
  <c r="K59" i="19"/>
  <c r="C56" i="19"/>
  <c r="C55" i="19" s="1"/>
  <c r="C26" i="19"/>
  <c r="C25" i="19" s="1"/>
  <c r="C60" i="19"/>
  <c r="D36" i="12"/>
  <c r="C21" i="11"/>
  <c r="C14" i="11"/>
  <c r="C17" i="12"/>
  <c r="E10" i="18"/>
  <c r="D10" i="18"/>
  <c r="J11" i="18"/>
  <c r="N29" i="19"/>
  <c r="K42" i="19"/>
  <c r="G15" i="19"/>
  <c r="I15" i="19"/>
  <c r="I10" i="19" s="1"/>
  <c r="C16" i="19"/>
  <c r="L10" i="17"/>
  <c r="I10" i="17"/>
  <c r="H10" i="17"/>
  <c r="O10" i="17"/>
  <c r="N10" i="17"/>
  <c r="G10" i="17"/>
  <c r="K29" i="17"/>
  <c r="F10" i="17"/>
  <c r="E32" i="12"/>
  <c r="C36" i="12"/>
  <c r="D32" i="12"/>
  <c r="C11" i="11"/>
  <c r="C10" i="11" s="1"/>
  <c r="D9" i="13"/>
  <c r="D8" i="13" s="1"/>
  <c r="C15" i="15"/>
  <c r="C6" i="15"/>
  <c r="J10" i="18" l="1"/>
  <c r="J17" i="18"/>
  <c r="G10" i="18"/>
  <c r="K11" i="19"/>
  <c r="C59" i="19"/>
  <c r="C11" i="19"/>
  <c r="J10" i="19"/>
  <c r="K30" i="19"/>
  <c r="G10" i="19"/>
  <c r="O15" i="19"/>
  <c r="O10" i="19" s="1"/>
  <c r="K25" i="19"/>
  <c r="K15" i="19" s="1"/>
  <c r="M10" i="19"/>
  <c r="N15" i="19"/>
  <c r="N10" i="19" s="1"/>
  <c r="K11" i="17"/>
  <c r="K10" i="17" s="1"/>
  <c r="E10" i="17"/>
  <c r="C8" i="11"/>
  <c r="C6" i="11" s="1"/>
  <c r="C11" i="12"/>
  <c r="C10" i="12" s="1"/>
  <c r="C9" i="12" s="1"/>
  <c r="C33" i="12"/>
  <c r="C32" i="12" s="1"/>
  <c r="C8" i="12" s="1"/>
  <c r="E8" i="12"/>
  <c r="D8" i="12"/>
  <c r="C24" i="14"/>
  <c r="C22" i="14" s="1"/>
  <c r="C29" i="14" s="1"/>
  <c r="C10" i="14"/>
  <c r="C8" i="14" s="1"/>
  <c r="C11" i="17"/>
  <c r="C10" i="17" s="1"/>
  <c r="L10" i="19"/>
  <c r="E10" i="19"/>
  <c r="C48" i="19"/>
  <c r="D10" i="19"/>
  <c r="C15" i="19"/>
  <c r="C42" i="19"/>
  <c r="C32" i="19"/>
  <c r="C30" i="19" s="1"/>
  <c r="K48" i="19"/>
  <c r="K29" i="19" s="1"/>
  <c r="C29" i="19" l="1"/>
  <c r="C10" i="19" s="1"/>
  <c r="K10" i="19"/>
</calcChain>
</file>

<file path=xl/sharedStrings.xml><?xml version="1.0" encoding="utf-8"?>
<sst xmlns="http://schemas.openxmlformats.org/spreadsheetml/2006/main" count="543" uniqueCount="304">
  <si>
    <t>STT</t>
  </si>
  <si>
    <t>I</t>
  </si>
  <si>
    <t>4</t>
  </si>
  <si>
    <t>2</t>
  </si>
  <si>
    <t>1</t>
  </si>
  <si>
    <t>5</t>
  </si>
  <si>
    <t>6</t>
  </si>
  <si>
    <t>7</t>
  </si>
  <si>
    <t>II</t>
  </si>
  <si>
    <t xml:space="preserve">    1</t>
  </si>
  <si>
    <t xml:space="preserve">    2</t>
  </si>
  <si>
    <t xml:space="preserve">    3</t>
  </si>
  <si>
    <t xml:space="preserve">    4</t>
  </si>
  <si>
    <t>III</t>
  </si>
  <si>
    <t>A</t>
  </si>
  <si>
    <t>B</t>
  </si>
  <si>
    <t>3</t>
  </si>
  <si>
    <t>8</t>
  </si>
  <si>
    <t>9</t>
  </si>
  <si>
    <t>IV</t>
  </si>
  <si>
    <t>ĐVT: triệu đồng</t>
  </si>
  <si>
    <t>10</t>
  </si>
  <si>
    <t>11</t>
  </si>
  <si>
    <t>12</t>
  </si>
  <si>
    <t>13</t>
  </si>
  <si>
    <t>14</t>
  </si>
  <si>
    <t>15</t>
  </si>
  <si>
    <t>16</t>
  </si>
  <si>
    <t>(Kèm theo Tờ trình số:        /TTr-TCKH ngày       tháng 01 năm 2018 của Phòng TCKH huyện Phụng Hiệp)</t>
  </si>
  <si>
    <t>Thu nội địa</t>
  </si>
  <si>
    <t>Thu viện trợ</t>
  </si>
  <si>
    <t>Thu chuyển nguồn từ năm trước chuyển sang</t>
  </si>
  <si>
    <t>Chi đầu tư phát triển</t>
  </si>
  <si>
    <t>Chi thường xuyên</t>
  </si>
  <si>
    <t>NỘI DUNG</t>
  </si>
  <si>
    <t>Mẫu số 81/CK-NSNN</t>
  </si>
  <si>
    <t>TỔNG NGUỒN THU NGÂN SÁCH HUYỆN</t>
  </si>
  <si>
    <t>Thu ngân sách huyện được hưởng theo phân cấp</t>
  </si>
  <si>
    <t>Thu ngân sách huyện hưởng 100%</t>
  </si>
  <si>
    <t>Thu ngân sách huyện hưởng từ các khoản thu phân chia</t>
  </si>
  <si>
    <t>Thu bổ sung từ ngân sách cấp trên</t>
  </si>
  <si>
    <t>-</t>
  </si>
  <si>
    <t>Thu bổ sung cân đối</t>
  </si>
  <si>
    <t>Thu bổ sung có mục tiêu</t>
  </si>
  <si>
    <t>Thu kết dư</t>
  </si>
  <si>
    <t>TỔNG CHI NGÂN SÁCH HUYỆN</t>
  </si>
  <si>
    <t>Tổng chi cân đối ngân sách huyện</t>
  </si>
  <si>
    <t>Dự phòng ngân sách</t>
  </si>
  <si>
    <t>Chi các chương trình mục tiêu</t>
  </si>
  <si>
    <t>Chi các chương trình mục tiêu quốc gia</t>
  </si>
  <si>
    <t>Chi các chương trình mục tiêu, nhiệm vụ</t>
  </si>
  <si>
    <t>Chi chuyển nguồn sang năm sau</t>
  </si>
  <si>
    <t>NGÂN SÁCH CẤP HUYỆN</t>
  </si>
  <si>
    <t>Nguồn thu ngân sách</t>
  </si>
  <si>
    <t>Thu ngân sách được hưởng theo phân cấp</t>
  </si>
  <si>
    <t xml:space="preserve">DỰ TOÁN </t>
  </si>
  <si>
    <t>Mẫu số 82/CK-NSNN</t>
  </si>
  <si>
    <t>Chi ngân sách</t>
  </si>
  <si>
    <t>Chi thuộc nhiệm vụ của ngân sách cấp huyện</t>
  </si>
  <si>
    <t>Chi bổ sung cho ngân sách xã</t>
  </si>
  <si>
    <t xml:space="preserve"> Chi bổ sung cân đối</t>
  </si>
  <si>
    <t xml:space="preserve"> Chi bổ sung có mục tiêu</t>
  </si>
  <si>
    <t>NGÂN SÁCH XÃ</t>
  </si>
  <si>
    <t>Thu bổ sung từ ngân sách huyện</t>
  </si>
  <si>
    <t>Mẫu số 83/CK-NSNN</t>
  </si>
  <si>
    <t>Nội dung</t>
  </si>
  <si>
    <t>Tổng thu NSNN</t>
  </si>
  <si>
    <t>Thu NS huyện</t>
  </si>
  <si>
    <t>TỔNG THU NGÂN SÁCH NHÀ NƯỚC</t>
  </si>
  <si>
    <t>Thu từ khu vực DNNN do Trung ương quản lý</t>
  </si>
  <si>
    <t>(chi tiết theo sắc thuế)</t>
  </si>
  <si>
    <t>Thu từ khu vực DNNN do Địa phương quản lý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</si>
  <si>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</si>
  <si>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</si>
  <si>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</si>
  <si>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</si>
  <si>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</si>
  <si>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Thu phí, lệ phí</t>
  </si>
  <si>
    <t>Thuế sử dụng đất nông nghiệp</t>
  </si>
  <si>
    <t>Tiền cho thuê mặt đất, mặt nước</t>
  </si>
  <si>
    <t>Thu tiền sử dụng đất</t>
  </si>
  <si>
    <t>Tiền cho thuê và tiền bán nhà ở thuộc sở hữu nhà nước</t>
  </si>
  <si>
    <t>Thu từ hoạt động xổ số kiến thiết</t>
  </si>
  <si>
    <t>(Chi tiết theo sắc thuế)</t>
  </si>
  <si>
    <t>Thu tiền cấp quyền khai thác khoáng sản</t>
  </si>
  <si>
    <t>Thu khác ngân sách</t>
  </si>
  <si>
    <t>Thu từ quỹ đất công ích, hoa lợi công khai khác</t>
  </si>
  <si>
    <t>17</t>
  </si>
  <si>
    <t>Mẫu số 84/CK-NSNN</t>
  </si>
  <si>
    <t>Chia ra</t>
  </si>
  <si>
    <t>Ngân sách 
cấp huyện</t>
  </si>
  <si>
    <t>CHI CÂN ĐỐI NGÂN SÁCH HUYỆN</t>
  </si>
  <si>
    <t>Chi đầu tư cho các dự án</t>
  </si>
  <si>
    <t>Trong đó chia theo lĩnh vực:</t>
  </si>
  <si>
    <t>Chi khoa học và công nghệ</t>
  </si>
  <si>
    <t>Trong đó chi theo nguồn vốn:</t>
  </si>
  <si>
    <t>Chi đầu tư từ nguồn thu tiền sử dụng đất</t>
  </si>
  <si>
    <t>Chi đầu tư từ nguồn thu xổ số kiến thiết</t>
  </si>
  <si>
    <t>Chi đầu tư phát triển khác</t>
  </si>
  <si>
    <t>Trong đó:</t>
  </si>
  <si>
    <t>Chi giáo dục-đào tạo và dạy nghề</t>
  </si>
  <si>
    <t>CHI CÁC CHƯƠNG TRÌNH MỤC TIÊU</t>
  </si>
  <si>
    <t>C</t>
  </si>
  <si>
    <t>CHI CHUYỂN NGUỒN SANG NĂM SAU</t>
  </si>
  <si>
    <t>Mẫu số 85/CK-NSNN</t>
  </si>
  <si>
    <t>Dự toán</t>
  </si>
  <si>
    <t>CHI BỔ SUNG CÂN ĐỐI CHO NGÂN SÁCH XÃ</t>
  </si>
  <si>
    <t>CHI NGÂN SÁCH CẤP HUYỆN THEO LĨNH VỰC</t>
  </si>
  <si>
    <t>Chi y tế, dân số và gia đình</t>
  </si>
  <si>
    <t>Chi văn hóa thông tin</t>
  </si>
  <si>
    <t>Chi phát thanh, truyền hình, thông tấn</t>
  </si>
  <si>
    <t>Chi thể dục thể thao</t>
  </si>
  <si>
    <t>Chi bảo vệ môi trường</t>
  </si>
  <si>
    <t>Chi các hoạt động kinh tế</t>
  </si>
  <si>
    <t>Chi hoạt động của cơ quan quản lý nhà nước, đảng, đoàn thể</t>
  </si>
  <si>
    <t>Chi đảm bảo xã hội</t>
  </si>
  <si>
    <t>TÊN ĐƠN VỊ</t>
  </si>
  <si>
    <t>TỔNG SỐ</t>
  </si>
  <si>
    <t>TRONG ĐÓ</t>
  </si>
  <si>
    <t>CHI GIÁO 
DỤC ĐÀO TẠO VÀ DẠY NGHỀ</t>
  </si>
  <si>
    <t>CHI KHOA 
HỌC VÀ CÔNG NGHỆ</t>
  </si>
  <si>
    <t>CHI Y TẾ, 
DÂN SỐ VÀ GIA ĐÌNH</t>
  </si>
  <si>
    <t>CHI VĂN 
HÓA THÔNG TIN</t>
  </si>
  <si>
    <t>CHI PHÁT THANH, 
TRUYỀN HÌNH. THÔNG TẤN</t>
  </si>
  <si>
    <t>CHI THỂ 
DỤC THỂ THAO</t>
  </si>
  <si>
    <t>CHI BẢO 
VỆ MÔI TRƯỜNG</t>
  </si>
  <si>
    <t>CHI GIAO 
THÔNG</t>
  </si>
  <si>
    <t>CHI NÔNG NGHIỆP, 
LÂM NGHIỆP, THỦY LỢI, THỦY SẢN</t>
  </si>
  <si>
    <t>CHI HOẠT ĐỘNG 
CỦA CƠ QUAN QUẢN LÝ NHÀ NƯỚC, ĐOÀN THỂ</t>
  </si>
  <si>
    <t>CHI CÁC 
HOẠT ĐỘNG KINH TẾ</t>
  </si>
  <si>
    <t>Mẫu số 87/CK-NSNN</t>
  </si>
  <si>
    <t>Mẫu số 88/CK-NSNN</t>
  </si>
  <si>
    <t>Tên đơn vị</t>
  </si>
  <si>
    <t>Thu ngân sách xã được hưởng theo phân cấp</t>
  </si>
  <si>
    <t>Tổng số</t>
  </si>
  <si>
    <t>Thu ngân sách 
xã hưởng 100%</t>
  </si>
  <si>
    <t>Thu ngân sách 
xã hưởng từ các khoản thu phân chia</t>
  </si>
  <si>
    <t>Số bổ sung từ 
ngân sách cấp huyện</t>
  </si>
  <si>
    <t>Chi bổ sung 
thực hiện điều chỉnh tiền lương</t>
  </si>
  <si>
    <t>Tổng chi cân 
đối ngân sách xã</t>
  </si>
  <si>
    <t>Thu chuyển nguồn 
từ năm trước chuyển sang</t>
  </si>
  <si>
    <t>Tổng thu 
NSNN trên địa bàn</t>
  </si>
  <si>
    <t>Đơn vị: Triệu đồng</t>
  </si>
  <si>
    <t>Mẫu số 89/CK-NSNN</t>
  </si>
  <si>
    <t>Thuế sử dụng đất phi nông nghiệp</t>
  </si>
  <si>
    <t>Chương trình mục tiêu quốc gia giảm nghèo bền vững</t>
  </si>
  <si>
    <t>Chương trình mục tiêu quốc gia xây dựng NTM</t>
  </si>
  <si>
    <t>Kinh phí thực hiện các chương trình mục tiêu</t>
  </si>
  <si>
    <t>Kinh phí trợ cấp ngày Thương binh Liệt sỹ 27/7</t>
  </si>
  <si>
    <t>Chi lĩnh vực văn hóa</t>
  </si>
  <si>
    <t>Chi lĩnh vực y tế</t>
  </si>
  <si>
    <t>Chi lĩnh vực giao thông</t>
  </si>
  <si>
    <t>Chi đầu tư khác</t>
  </si>
  <si>
    <t>Chi giao thông</t>
  </si>
  <si>
    <t>Chi văn hóa thông tin, thể thao</t>
  </si>
  <si>
    <t>Chi quốc phòng, an ninh</t>
  </si>
  <si>
    <t>Chi mục tiêu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</si>
  <si>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</si>
  <si>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</si>
  <si>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</si>
  <si>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</si>
  <si>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</si>
  <si>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</si>
  <si>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</si>
  <si>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</si>
  <si>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</si>
  <si>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</si>
  <si>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UBND xã Bình Thành</t>
  </si>
  <si>
    <t>Tổng cộng</t>
  </si>
  <si>
    <t>CHI PHÁT THANH, 
TRUYỀN HÌNH, THÔNG TẤN</t>
  </si>
  <si>
    <t>UBND thị trấn Cây Dương</t>
  </si>
  <si>
    <t>UBND thị trấn Kinh Cùng</t>
  </si>
  <si>
    <t xml:space="preserve">UBND xã Tân Bình </t>
  </si>
  <si>
    <t>UBND xã Thạnh Hòa</t>
  </si>
  <si>
    <t xml:space="preserve">UBND xã Long Thạnh </t>
  </si>
  <si>
    <t xml:space="preserve">UBND xã Tân Long </t>
  </si>
  <si>
    <t xml:space="preserve">UBND xã Phụng Hiệp </t>
  </si>
  <si>
    <t xml:space="preserve">UBND xã Hiệp Hưng </t>
  </si>
  <si>
    <t xml:space="preserve">UBND thị trấn Búng Tàu </t>
  </si>
  <si>
    <t xml:space="preserve">UBND xã Tân Phước Hưng </t>
  </si>
  <si>
    <t xml:space="preserve">UBND xã Phương Phú </t>
  </si>
  <si>
    <t xml:space="preserve">UBND xã Phương Bình </t>
  </si>
  <si>
    <t xml:space="preserve">UBND xã Hòa An </t>
  </si>
  <si>
    <t xml:space="preserve">UBND xã Hòa Mỹ </t>
  </si>
  <si>
    <t>SỰ NGHIỆP KINH TẾ</t>
  </si>
  <si>
    <t xml:space="preserve">Sự nghiệp kinh tế </t>
  </si>
  <si>
    <t>CHI GIAO 
THÔNG, KTTC</t>
  </si>
  <si>
    <t>SỰ NGHIỆP VĂN HÓA - XÃ HỘI</t>
  </si>
  <si>
    <t>Đảm bảo xã hội</t>
  </si>
  <si>
    <t>Sự nghiệp khoa học</t>
  </si>
  <si>
    <t>Sự nghiệp môi trường</t>
  </si>
  <si>
    <t>Sự nghiệp Giáo dục - Đào tạo</t>
  </si>
  <si>
    <t>CHI VĂN 
HÓA THÔNG TIN, THỂ THAO</t>
  </si>
  <si>
    <t>Sự nghiệp đào tạo dạy nghề</t>
  </si>
  <si>
    <t xml:space="preserve">  - Học phí</t>
  </si>
  <si>
    <t xml:space="preserve">  - Trung tâm GDNN-GDTX</t>
  </si>
  <si>
    <t>QUẢN LÝ NHÀ NƯỚC</t>
  </si>
  <si>
    <t>Văn phòng HĐND-UBND</t>
  </si>
  <si>
    <t>Phòng Kinh tế và Hạ tầng</t>
  </si>
  <si>
    <t>Phòng Tài nguyên Môi trường</t>
  </si>
  <si>
    <t>Phòng Nông nghiệp và PTNT</t>
  </si>
  <si>
    <t>Phòng Văn hóa Thông tin</t>
  </si>
  <si>
    <t>Thanh tra huyện</t>
  </si>
  <si>
    <t>Phòng Tư Pháp</t>
  </si>
  <si>
    <t>Phòng Tài chính Kế hoạch</t>
  </si>
  <si>
    <t>Phòng Lao động - TBXH</t>
  </si>
  <si>
    <t>Phòng Nội vụ</t>
  </si>
  <si>
    <t>Phòng Giáo dục và Đào tạo</t>
  </si>
  <si>
    <t>KHỐI ĐOÀN THỂ</t>
  </si>
  <si>
    <t>BCH Huyện Đoàn</t>
  </si>
  <si>
    <t>Hội Liên hiệp Phụ nữ</t>
  </si>
  <si>
    <t>Hội Nông Dân</t>
  </si>
  <si>
    <t>UB Mật trận Tổ quốc</t>
  </si>
  <si>
    <t>Hội Cựu chiến binh</t>
  </si>
  <si>
    <t>CÁC TỔ CHỨC XÃ HỘI</t>
  </si>
  <si>
    <t>Hội người Cao tuổi</t>
  </si>
  <si>
    <t>Hội Khuyến học</t>
  </si>
  <si>
    <t>Hội chữ Thập đỏ</t>
  </si>
  <si>
    <t>Hội Luật gia</t>
  </si>
  <si>
    <t>KINH PHÍ ĐẢNG</t>
  </si>
  <si>
    <t>Văn phòng Huyện ủy</t>
  </si>
  <si>
    <t>KHỐI AN NINH - QUỐC PHÒNG</t>
  </si>
  <si>
    <t>BCH Quân sự</t>
  </si>
  <si>
    <t>Công an huyện</t>
  </si>
  <si>
    <t>CHI AN NINH, QUỐC PHÒNG</t>
  </si>
  <si>
    <t>Trung tâm Văn hóa - TT - TT</t>
  </si>
  <si>
    <t>QLNN, ĐẢNG, ĐOÀN THỂ, 
CÁC TỔ CHỨC XÃ HỘI</t>
  </si>
  <si>
    <t>TỔNG CỘNG</t>
  </si>
  <si>
    <t>Kinh phí chúc thọ, mừng thọ</t>
  </si>
  <si>
    <t>Chi khác ngân sách</t>
  </si>
  <si>
    <t>Chi quản lý NN, đảng, đoàn thể</t>
  </si>
  <si>
    <t>Hỗ trợ chi phí học tập và miễn giảm học phí theo NĐ 86</t>
  </si>
  <si>
    <t>Kinh phí hỗ trợ tiền điện hộ nghèo</t>
  </si>
  <si>
    <t>Kinh phí trợ cấp tết cho CB, CC, VC, NLĐ</t>
  </si>
  <si>
    <t>Kinh phí hỗ trợ cai nghiện ma túy tự nguyện</t>
  </si>
  <si>
    <t>Chi khen thưởng</t>
  </si>
  <si>
    <t>Chi lĩnh vực thể thao</t>
  </si>
  <si>
    <t>Kinh phí quản lý bảo trì đường bộ</t>
  </si>
  <si>
    <t>Kinh phí hỗ trợ trực QP-AN</t>
  </si>
  <si>
    <t>Chi ủy thác, hỗ trợ từ NS huyện</t>
  </si>
  <si>
    <t>KP hỗ trợ sản xuất đất trồng lúa theo Nghị định số 35/2015/NĐ-CP và Nghị định số 62/2019/NĐ-CP</t>
  </si>
  <si>
    <t>CHI AN NINH-QUỐC PHÒNG</t>
  </si>
  <si>
    <t>DỰ TOÁN</t>
  </si>
  <si>
    <t>Tiết kiệm 10% cải cách tiền lương</t>
  </si>
  <si>
    <t>Kp trợ cấp tết cho đối tượng chính sách, người có công, hộ nghèo</t>
  </si>
  <si>
    <t>Chi quốc phòng</t>
  </si>
  <si>
    <t>Chi an ninh</t>
  </si>
  <si>
    <t>Tiết kiệm 10% tạo nguồn cải cách tiền lương</t>
  </si>
  <si>
    <t>Chi giáo dục - đào tạo và dạy nghề</t>
  </si>
  <si>
    <t>Chi ứng dụng công nghệ thông tin và duy trì hoạt động ứng dụng 
công nghệ thông tin</t>
  </si>
  <si>
    <t>V</t>
  </si>
  <si>
    <t>Tiết kiệm 10% chi cải cách tiền lương</t>
  </si>
  <si>
    <t>Dự án chưa đủ điều kiện bố trí vốn</t>
  </si>
  <si>
    <t>CHI ĐẦU TƯ KHÁC</t>
  </si>
  <si>
    <t xml:space="preserve">  - Trung tâm chính trị</t>
  </si>
  <si>
    <t>Kinh phí thực hiện theo NQ số 10/2022/NQ-HĐND</t>
  </si>
  <si>
    <t>Chuyển đổi số</t>
  </si>
  <si>
    <t>Chi TW hỗ trợ có mục tiêu, quỹ BTĐB, CT MTQG</t>
  </si>
  <si>
    <t>Nhà văn hóa ấp Nhất A</t>
  </si>
  <si>
    <t>Nhà văn hóa ấp Tầm Vu 3</t>
  </si>
  <si>
    <t xml:space="preserve"> - Văn hóa</t>
  </si>
  <si>
    <t xml:space="preserve"> - Thông tin</t>
  </si>
  <si>
    <t xml:space="preserve"> - Truyền thanh</t>
  </si>
  <si>
    <t xml:space="preserve"> - Thể thao</t>
  </si>
  <si>
    <t>CÂN ĐỐI NGÂN SÁCH HUYỆN NĂM 2025</t>
  </si>
  <si>
    <t>DỰ TOÁN THU NGÂN SÁCH NHÀ NƯỚC NĂM 2025</t>
  </si>
  <si>
    <t>Dự toán năm 2025</t>
  </si>
  <si>
    <t>DỰ TOÁN CHI NGÂN SÁCH HUYỆN, CHI NGÂN SÁCH CẤP HUYỆN 
VÀ CHI NGÂN SÁCH XÃ THEO CƠ CẤU CHI NĂM 2025</t>
  </si>
  <si>
    <t>Kinh phí thực hiện chế độ trợ cấp xã hội hàng tháng cho các đối tượng bảo trợ xã hội theo quy định Nghị định số 76/2024/NĐ-CP của Chính phủ về chính sách trợ giúp các đối tượng bảo trợ xã hội</t>
  </si>
  <si>
    <t>Kinh phí in đặc san xuân 2025</t>
  </si>
  <si>
    <t>Kinh phí mua BHYT cho đối tượng BTXH</t>
  </si>
  <si>
    <t>Kinh phí sự nghiệp môi trường (DA HG xanh)</t>
  </si>
  <si>
    <t>Kinh phí hỗ trợ ĐH Đảng các cấp nhiệm kỳ 2025-2030</t>
  </si>
  <si>
    <t>Kinh phí đảm bảo xã hội</t>
  </si>
  <si>
    <t>DỰ TOÁN CHI NGÂN SÁCH CẤP HUYỆN THEO LĨNH VỰC NĂM 2025</t>
  </si>
  <si>
    <t>DỰ TOÁN CHI ĐẦU TƯ PHÁT TRIỂN CỦA NGÂN SÁCH CẤP HUYỆN CHO TỪNG CƠ QUAN, TỔ CHỨC THEO LĨNH VỰC NĂM 2025</t>
  </si>
  <si>
    <t>Xây dựng kết cấu hạ tầng và chế biến sản phẩm cho Hợp tác xã Kỳ Như</t>
  </si>
  <si>
    <t>Xây dựng kết cấu hạ tầng và chế biến sản phẩm cho Hợp tác xã Mãng cầu xiêm Hòa Mỹ</t>
  </si>
  <si>
    <t>Xây dựng kết cấu hạ tầng và chế biến sản phẩm cho Liên hiệp hợp tác xã Thủy sản Mekong</t>
  </si>
  <si>
    <t>Xây dựng kết cấu hạ tầng và chế biến sản phẩm cho Hợp tác xã nông nghiệp Trung Hiếu Phát</t>
  </si>
  <si>
    <t>Khu tái định cư ấp Mỹ Quới, thị trấn Cây Dương, huyện Phụng Hiệp</t>
  </si>
  <si>
    <t>Cầu Cái Nhum, xã Long Thạnh, huyện Phụng Hiệp</t>
  </si>
  <si>
    <t>Nhà văn hoá ấp Tân Hiệp</t>
  </si>
  <si>
    <t>Nhà văn hoá - khu thể thao ấp Tân Thành</t>
  </si>
  <si>
    <t>Nhà văn hoá - khu thể thao ấp Tân Long</t>
  </si>
  <si>
    <t>Nâng cấp, sửa chữa Trung tâm văn hóa - thể thao xã Tân Bình</t>
  </si>
  <si>
    <t>Nhà văn hoá ấp Tân Phú A</t>
  </si>
  <si>
    <t>Nhà văn hoá - khu thể thao ấp Tân Quới</t>
  </si>
  <si>
    <t>Nhà văn hoá - khu thể thao ấp Tân Quới Rạch</t>
  </si>
  <si>
    <t>Nâng cấp, sửa chữa trụ sở Huyện ủy và trụ sở Ủy ban nhân dân huyện Phụng Hiệp</t>
  </si>
  <si>
    <t>Tuyến đường Sậy Niếu, ấp Lái Hiếu, xã Hiệp Hưng</t>
  </si>
  <si>
    <t>Trường Mẫu giáo Thạnh Hòa</t>
  </si>
  <si>
    <t>DỰ TOÁN CHI THƯỜNG XUYÊN CỦA NGÂN SÁCH CẤP HUYỆN CHO TỪNG CƠ QUAN, TỔ CHỨC THEO LĨNH VỰC NĂM 2025</t>
  </si>
  <si>
    <t>Kinh phí hỗ trợ sử dụng sản phẩm, 
dịch vụ công ích</t>
  </si>
  <si>
    <t>Hội Người mù - CĐDC - KT&amp;BVQTE</t>
  </si>
  <si>
    <t>Hội đông y</t>
  </si>
  <si>
    <t>DỰ TOÁN THU, SỐ BỔ SUNG VÀ DỰ TOÁN CHI CÂN ĐỐI NGÂN SÁCH TỪNG XÃ NĂM 2025</t>
  </si>
  <si>
    <t>ĐVT: Triệu đồng</t>
  </si>
  <si>
    <t>(Kèm theo Quyết định số:        /QĐ-UBND ngày      /12/2024 của UBND huyện Phụng Hiệp)</t>
  </si>
  <si>
    <t>CÂN ĐỐI NGUỒN THU, CHI DỰ TOÁN NGÂN SÁCH 
CẤP HUYỆN VÀ NGÂN SÁCH XÃ NĂM 2025</t>
  </si>
  <si>
    <t>Ngân sách 
huyện</t>
  </si>
  <si>
    <t>Ngân sách 
cấp xã</t>
  </si>
  <si>
    <t>Ban Quản lý dự án đầu tư xây dựng huyện</t>
  </si>
  <si>
    <t>CHI ĐẢM BẢO 
XÃ HỘI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</si>
</sst>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2"/>
      <name val="Times New Roman"/>
    </font>
    <font>
      <sz val="12"/>
      <name val="Times New Roman"/>
    </font>
    <font>
      <sz val="8"/>
      <name val="Times New Roman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4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1"/>
      <name val="Times New Roman"/>
      <family val="1"/>
    </font>
    <font>
      <u val="singleAccounting"/>
      <sz val="12"/>
      <name val="Times New Roman"/>
      <family val="1"/>
    </font>
    <font>
      <b/>
      <u val="singleAccounting"/>
      <sz val="12"/>
      <name val="Times New Roman"/>
      <family val="1"/>
    </font>
    <font>
      <sz val="13"/>
      <name val="VNI-Times"/>
    </font>
    <font>
      <sz val="14"/>
      <name val="Times New Roman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6"/>
      <name val="Times New Roman"/>
      <family val="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21" fillId="0" borderId="0"/>
    <xf numFmtId="0" fontId="22" fillId="0" borderId="0" applyAlignment="0"/>
    <xf numFmtId="0" fontId="23" fillId="0" borderId="0"/>
    <xf numFmtId="0" fontId="6" fillId="0" borderId="0"/>
    <xf numFmtId="0" fontId="23" fillId="0" borderId="0"/>
    <xf numFmtId="0" fontId="20" fillId="0" borderId="0"/>
    <xf numFmtId="0" fontId="6" fillId="0" borderId="0"/>
    <xf numFmtId="0" fontId="4" fillId="0" borderId="0"/>
    <xf numFmtId="0" fontId="14" fillId="0" borderId="0"/>
  </cellStyleXfs>
  <cellXfs count="172">
    <xf numFmtId="0" fontId="0" fillId="0" borderId="0" xfId="0"/>
    <xf numFmtId="164" fontId="4" fillId="0" borderId="0" xfId="1" applyNumberFormat="1" applyFont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7" fillId="0" borderId="0" xfId="0" applyFont="1" applyAlignment="1"/>
    <xf numFmtId="164" fontId="7" fillId="0" borderId="0" xfId="1" applyNumberFormat="1" applyFont="1" applyAlignme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10" fillId="0" borderId="1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164" fontId="4" fillId="0" borderId="0" xfId="1" applyNumberFormat="1" applyFont="1" applyBorder="1" applyAlignment="1"/>
    <xf numFmtId="164" fontId="7" fillId="0" borderId="0" xfId="1" applyNumberFormat="1" applyFont="1" applyAlignment="1">
      <alignment horizontal="center"/>
    </xf>
    <xf numFmtId="0" fontId="8" fillId="0" borderId="0" xfId="0" applyFont="1"/>
    <xf numFmtId="0" fontId="5" fillId="0" borderId="0" xfId="0" applyFont="1"/>
    <xf numFmtId="3" fontId="8" fillId="0" borderId="0" xfId="0" applyNumberFormat="1" applyFont="1"/>
    <xf numFmtId="0" fontId="10" fillId="0" borderId="0" xfId="0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4" fillId="0" borderId="0" xfId="0" applyFont="1" applyBorder="1"/>
    <xf numFmtId="0" fontId="9" fillId="0" borderId="0" xfId="0" applyFont="1" applyAlignment="1"/>
    <xf numFmtId="0" fontId="9" fillId="0" borderId="0" xfId="0" applyFont="1"/>
    <xf numFmtId="0" fontId="10" fillId="0" borderId="0" xfId="0" applyFont="1" applyBorder="1"/>
    <xf numFmtId="0" fontId="9" fillId="0" borderId="0" xfId="0" applyFont="1" applyBorder="1"/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4" fontId="9" fillId="0" borderId="0" xfId="1" applyNumberFormat="1" applyFont="1" applyAlignment="1"/>
    <xf numFmtId="164" fontId="4" fillId="0" borderId="0" xfId="1" applyNumberFormat="1" applyFont="1" applyAlignment="1"/>
    <xf numFmtId="164" fontId="12" fillId="0" borderId="0" xfId="1" applyNumberFormat="1" applyFont="1" applyAlignment="1"/>
    <xf numFmtId="164" fontId="10" fillId="0" borderId="0" xfId="1" applyNumberFormat="1" applyFont="1" applyAlignment="1"/>
    <xf numFmtId="164" fontId="13" fillId="0" borderId="0" xfId="1" applyNumberFormat="1" applyFont="1" applyAlignment="1">
      <alignment vertical="center"/>
    </xf>
    <xf numFmtId="0" fontId="15" fillId="0" borderId="0" xfId="0" applyFont="1"/>
    <xf numFmtId="164" fontId="0" fillId="0" borderId="0" xfId="0" applyNumberFormat="1"/>
    <xf numFmtId="43" fontId="15" fillId="0" borderId="0" xfId="1" applyFont="1"/>
    <xf numFmtId="43" fontId="0" fillId="0" borderId="0" xfId="1" applyFont="1"/>
    <xf numFmtId="43" fontId="0" fillId="0" borderId="0" xfId="0" applyNumberFormat="1"/>
    <xf numFmtId="43" fontId="15" fillId="0" borderId="0" xfId="0" applyNumberFormat="1" applyFont="1"/>
    <xf numFmtId="0" fontId="11" fillId="0" borderId="0" xfId="0" applyFont="1" applyAlignment="1"/>
    <xf numFmtId="164" fontId="4" fillId="0" borderId="0" xfId="0" applyNumberFormat="1" applyFont="1"/>
    <xf numFmtId="0" fontId="4" fillId="0" borderId="1" xfId="0" quotePrefix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64" fontId="10" fillId="0" borderId="1" xfId="0" quotePrefix="1" applyNumberFormat="1" applyFont="1" applyBorder="1" applyAlignment="1">
      <alignment horizontal="center"/>
    </xf>
    <xf numFmtId="0" fontId="10" fillId="0" borderId="1" xfId="0" quotePrefix="1" applyFont="1" applyBorder="1" applyAlignment="1">
      <alignment horizontal="center"/>
    </xf>
    <xf numFmtId="0" fontId="10" fillId="0" borderId="1" xfId="0" applyFont="1" applyBorder="1"/>
    <xf numFmtId="164" fontId="10" fillId="0" borderId="1" xfId="0" applyNumberFormat="1" applyFont="1" applyBorder="1"/>
    <xf numFmtId="0" fontId="4" fillId="0" borderId="1" xfId="0" applyFont="1" applyBorder="1" applyAlignment="1">
      <alignment horizontal="center"/>
    </xf>
    <xf numFmtId="164" fontId="4" fillId="0" borderId="1" xfId="1" applyNumberFormat="1" applyFont="1" applyBorder="1"/>
    <xf numFmtId="0" fontId="10" fillId="0" borderId="1" xfId="10" applyFont="1" applyFill="1" applyBorder="1" applyAlignment="1">
      <alignment horizontal="left" vertical="center" wrapText="1"/>
    </xf>
    <xf numFmtId="164" fontId="10" fillId="0" borderId="1" xfId="1" applyNumberFormat="1" applyFont="1" applyBorder="1"/>
    <xf numFmtId="164" fontId="8" fillId="0" borderId="0" xfId="0" applyNumberFormat="1" applyFont="1"/>
    <xf numFmtId="0" fontId="4" fillId="0" borderId="1" xfId="3" applyFont="1" applyBorder="1" applyAlignment="1">
      <alignment horizontal="left" vertical="center" wrapText="1"/>
    </xf>
    <xf numFmtId="0" fontId="19" fillId="0" borderId="0" xfId="0" applyFont="1"/>
    <xf numFmtId="0" fontId="18" fillId="0" borderId="0" xfId="0" applyFont="1"/>
    <xf numFmtId="0" fontId="19" fillId="0" borderId="0" xfId="0" applyFont="1" applyAlignment="1"/>
    <xf numFmtId="0" fontId="4" fillId="0" borderId="1" xfId="7" applyFont="1" applyBorder="1" applyAlignment="1">
      <alignment vertical="center" wrapText="1"/>
    </xf>
    <xf numFmtId="49" fontId="4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1" fontId="4" fillId="0" borderId="1" xfId="8" applyNumberFormat="1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/>
    </xf>
    <xf numFmtId="0" fontId="18" fillId="0" borderId="1" xfId="2" applyFont="1" applyBorder="1" applyAlignment="1">
      <alignment vertical="center" wrapText="1"/>
    </xf>
    <xf numFmtId="164" fontId="18" fillId="0" borderId="1" xfId="1" applyNumberFormat="1" applyFont="1" applyBorder="1"/>
    <xf numFmtId="0" fontId="18" fillId="0" borderId="1" xfId="4" applyFont="1" applyBorder="1" applyAlignment="1">
      <alignment vertical="center"/>
    </xf>
    <xf numFmtId="0" fontId="18" fillId="0" borderId="1" xfId="4" quotePrefix="1" applyFont="1" applyBorder="1" applyAlignment="1">
      <alignment vertical="center" wrapText="1"/>
    </xf>
    <xf numFmtId="0" fontId="18" fillId="0" borderId="1" xfId="0" applyFont="1" applyBorder="1"/>
    <xf numFmtId="164" fontId="19" fillId="0" borderId="1" xfId="1" applyNumberFormat="1" applyFont="1" applyBorder="1"/>
    <xf numFmtId="0" fontId="16" fillId="0" borderId="1" xfId="0" applyFont="1" applyFill="1" applyBorder="1" applyAlignment="1">
      <alignment horizontal="left"/>
    </xf>
    <xf numFmtId="0" fontId="17" fillId="0" borderId="1" xfId="0" applyFont="1" applyFill="1" applyBorder="1" applyAlignment="1">
      <alignment wrapText="1"/>
    </xf>
    <xf numFmtId="0" fontId="17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left"/>
    </xf>
    <xf numFmtId="0" fontId="16" fillId="0" borderId="1" xfId="0" applyFont="1" applyFill="1" applyBorder="1" applyAlignment="1">
      <alignment wrapText="1"/>
    </xf>
    <xf numFmtId="0" fontId="16" fillId="0" borderId="1" xfId="0" applyFont="1" applyFill="1" applyBorder="1" applyAlignment="1"/>
    <xf numFmtId="164" fontId="19" fillId="0" borderId="1" xfId="1" applyNumberFormat="1" applyFont="1" applyBorder="1" applyAlignment="1"/>
    <xf numFmtId="0" fontId="16" fillId="0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1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164" fontId="9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3" fillId="0" borderId="1" xfId="1" applyNumberFormat="1" applyFont="1" applyBorder="1" applyAlignment="1"/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4" fontId="8" fillId="0" borderId="1" xfId="1" applyNumberFormat="1" applyFont="1" applyBorder="1" applyAlignment="1"/>
    <xf numFmtId="0" fontId="8" fillId="0" borderId="1" xfId="0" quotePrefix="1" applyFont="1" applyBorder="1" applyAlignment="1">
      <alignment horizontal="center"/>
    </xf>
    <xf numFmtId="0" fontId="24" fillId="0" borderId="0" xfId="0" applyFont="1" applyAlignment="1">
      <alignment horizontal="right"/>
    </xf>
    <xf numFmtId="0" fontId="7" fillId="0" borderId="0" xfId="0" applyFont="1"/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4" fontId="10" fillId="0" borderId="1" xfId="1" applyNumberFormat="1" applyFon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10" fillId="0" borderId="1" xfId="1" applyNumberFormat="1" applyFont="1" applyFill="1" applyBorder="1" applyAlignment="1">
      <alignment vertical="center"/>
    </xf>
    <xf numFmtId="164" fontId="10" fillId="0" borderId="1" xfId="1" applyNumberFormat="1" applyFont="1" applyBorder="1" applyAlignment="1">
      <alignment vertical="center"/>
    </xf>
    <xf numFmtId="164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horizontal="center"/>
    </xf>
    <xf numFmtId="164" fontId="8" fillId="0" borderId="1" xfId="1" quotePrefix="1" applyNumberFormat="1" applyFont="1" applyBorder="1" applyAlignment="1">
      <alignment horizontal="center"/>
    </xf>
    <xf numFmtId="164" fontId="8" fillId="0" borderId="1" xfId="1" applyNumberFormat="1" applyFont="1" applyFill="1" applyBorder="1" applyAlignment="1"/>
    <xf numFmtId="164" fontId="8" fillId="0" borderId="1" xfId="1" applyNumberFormat="1" applyFont="1" applyBorder="1" applyAlignment="1">
      <alignment horizontal="center"/>
    </xf>
    <xf numFmtId="164" fontId="3" fillId="0" borderId="1" xfId="1" applyNumberFormat="1" applyFont="1" applyFill="1" applyBorder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horizontal="center" wrapText="1"/>
    </xf>
    <xf numFmtId="164" fontId="8" fillId="0" borderId="1" xfId="1" applyNumberFormat="1" applyFont="1" applyFill="1" applyBorder="1" applyAlignment="1">
      <alignment wrapText="1"/>
    </xf>
    <xf numFmtId="164" fontId="3" fillId="0" borderId="1" xfId="1" applyNumberFormat="1" applyFont="1" applyFill="1" applyBorder="1" applyAlignment="1"/>
    <xf numFmtId="164" fontId="24" fillId="0" borderId="0" xfId="1" applyNumberFormat="1" applyFont="1" applyAlignment="1">
      <alignment horizontal="center"/>
    </xf>
    <xf numFmtId="164" fontId="7" fillId="0" borderId="0" xfId="1" applyNumberFormat="1" applyFont="1"/>
    <xf numFmtId="164" fontId="5" fillId="0" borderId="0" xfId="1" applyNumberFormat="1" applyFont="1" applyAlignment="1">
      <alignment horizontal="center" wrapText="1"/>
    </xf>
    <xf numFmtId="164" fontId="5" fillId="0" borderId="0" xfId="1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164" fontId="3" fillId="0" borderId="1" xfId="1" applyNumberFormat="1" applyFont="1" applyBorder="1"/>
    <xf numFmtId="0" fontId="8" fillId="0" borderId="1" xfId="0" applyFont="1" applyBorder="1"/>
    <xf numFmtId="164" fontId="8" fillId="0" borderId="1" xfId="1" applyNumberFormat="1" applyFont="1" applyBorder="1"/>
    <xf numFmtId="164" fontId="8" fillId="0" borderId="1" xfId="1" applyNumberFormat="1" applyFont="1" applyBorder="1" applyAlignment="1">
      <alignment horizontal="right"/>
    </xf>
    <xf numFmtId="0" fontId="8" fillId="0" borderId="1" xfId="0" applyFont="1" applyFill="1" applyBorder="1"/>
    <xf numFmtId="0" fontId="3" fillId="0" borderId="1" xfId="0" applyFont="1" applyFill="1" applyBorder="1"/>
    <xf numFmtId="164" fontId="24" fillId="0" borderId="0" xfId="1" applyNumberFormat="1" applyFont="1" applyAlignment="1">
      <alignment horizontal="right"/>
    </xf>
    <xf numFmtId="0" fontId="10" fillId="0" borderId="2" xfId="0" applyFont="1" applyBorder="1" applyAlignment="1">
      <alignment horizontal="center" vertical="center" wrapText="1"/>
    </xf>
    <xf numFmtId="164" fontId="10" fillId="0" borderId="2" xfId="1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/>
    </xf>
    <xf numFmtId="0" fontId="4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/>
    <xf numFmtId="0" fontId="9" fillId="0" borderId="1" xfId="0" quotePrefix="1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9" applyFont="1" applyBorder="1" applyAlignment="1">
      <alignment horizontal="justify" vertical="center" wrapText="1"/>
    </xf>
    <xf numFmtId="0" fontId="10" fillId="0" borderId="1" xfId="0" applyFont="1" applyBorder="1" applyAlignment="1">
      <alignment horizontal="left" vertical="center"/>
    </xf>
    <xf numFmtId="164" fontId="10" fillId="0" borderId="1" xfId="1" applyNumberFormat="1" applyFont="1" applyBorder="1" applyAlignment="1">
      <alignment horizontal="left" vertical="center"/>
    </xf>
    <xf numFmtId="0" fontId="10" fillId="0" borderId="1" xfId="0" applyFont="1" applyBorder="1" applyAlignment="1">
      <alignment vertical="center"/>
    </xf>
    <xf numFmtId="164" fontId="4" fillId="0" borderId="1" xfId="1" applyNumberFormat="1" applyFont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1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164" fontId="9" fillId="0" borderId="1" xfId="1" applyNumberFormat="1" applyFont="1" applyFill="1" applyBorder="1" applyAlignment="1">
      <alignment vertical="center"/>
    </xf>
    <xf numFmtId="164" fontId="9" fillId="0" borderId="1" xfId="1" applyNumberFormat="1" applyFont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9" fillId="0" borderId="1" xfId="0" applyFont="1" applyBorder="1" applyAlignment="1">
      <alignment vertical="center"/>
    </xf>
    <xf numFmtId="0" fontId="5" fillId="0" borderId="0" xfId="0" applyFont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9" fillId="0" borderId="7" xfId="0" applyFont="1" applyBorder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vertical="center"/>
    </xf>
    <xf numFmtId="0" fontId="19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/>
    <xf numFmtId="3" fontId="4" fillId="0" borderId="1" xfId="5" applyNumberFormat="1" applyFont="1" applyBorder="1"/>
  </cellXfs>
  <cellStyles count="11">
    <cellStyle name="Comma" xfId="1" builtinId="3"/>
    <cellStyle name="Normal" xfId="0" builtinId="0"/>
    <cellStyle name="Normal 10 2" xfId="2"/>
    <cellStyle name="Normal 178" xfId="3"/>
    <cellStyle name="Normal 188" xfId="4"/>
    <cellStyle name="Normal 2" xfId="5"/>
    <cellStyle name="Normal 47" xfId="6"/>
    <cellStyle name="Normal 71" xfId="7"/>
    <cellStyle name="Normal_Bieu mau (CV )" xfId="8"/>
    <cellStyle name="Normal_DT 2011 2" xfId="9"/>
    <cellStyle name="Normal_Sheet1 2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140" zoomScaleNormal="140" workbookViewId="0">
      <selection activeCell="B11" sqref="B11"/>
    </sheetView>
  </sheetViews>
  <sheetFormatPr defaultRowHeight="18.75" x14ac:dyDescent="0.3"/>
  <cols>
    <col min="1" max="1" width="8.25" style="18" customWidth="1"/>
    <col min="2" max="2" width="50.75" style="14" customWidth="1"/>
    <col min="3" max="3" width="24.5" style="14" customWidth="1"/>
    <col min="4" max="16384" width="9" style="14"/>
  </cols>
  <sheetData>
    <row r="1" spans="1:3" s="111" customFormat="1" ht="16.5" x14ac:dyDescent="0.25">
      <c r="A1" s="5"/>
      <c r="B1" s="5"/>
      <c r="C1" s="110" t="s">
        <v>35</v>
      </c>
    </row>
    <row r="2" spans="1:3" s="111" customFormat="1" ht="16.5" x14ac:dyDescent="0.25">
      <c r="A2" s="112" t="s">
        <v>264</v>
      </c>
      <c r="B2" s="112"/>
      <c r="C2" s="112"/>
    </row>
    <row r="3" spans="1:3" s="111" customFormat="1" ht="16.5" x14ac:dyDescent="0.25">
      <c r="A3" s="113" t="s">
        <v>298</v>
      </c>
      <c r="B3" s="113"/>
      <c r="C3" s="113"/>
    </row>
    <row r="4" spans="1:3" s="111" customFormat="1" ht="16.5" x14ac:dyDescent="0.25">
      <c r="A4" s="28"/>
      <c r="C4" s="110" t="s">
        <v>297</v>
      </c>
    </row>
    <row r="5" spans="1:3" s="83" customFormat="1" ht="26.25" customHeight="1" x14ac:dyDescent="0.3">
      <c r="A5" s="8" t="s">
        <v>0</v>
      </c>
      <c r="B5" s="8" t="s">
        <v>34</v>
      </c>
      <c r="C5" s="8" t="s">
        <v>242</v>
      </c>
    </row>
    <row r="6" spans="1:3" s="83" customFormat="1" ht="24" customHeight="1" x14ac:dyDescent="0.3">
      <c r="A6" s="8" t="s">
        <v>14</v>
      </c>
      <c r="B6" s="103" t="s">
        <v>36</v>
      </c>
      <c r="C6" s="104">
        <f>C7+C10+C13+C14</f>
        <v>1005092</v>
      </c>
    </row>
    <row r="7" spans="1:3" s="2" customFormat="1" ht="24" customHeight="1" x14ac:dyDescent="0.3">
      <c r="A7" s="8" t="s">
        <v>1</v>
      </c>
      <c r="B7" s="103" t="s">
        <v>37</v>
      </c>
      <c r="C7" s="105">
        <f>SUM(C8:C9)</f>
        <v>144100</v>
      </c>
    </row>
    <row r="8" spans="1:3" ht="24" customHeight="1" x14ac:dyDescent="0.3">
      <c r="A8" s="106" t="s">
        <v>41</v>
      </c>
      <c r="B8" s="107" t="s">
        <v>38</v>
      </c>
      <c r="C8" s="108">
        <v>144100</v>
      </c>
    </row>
    <row r="9" spans="1:3" ht="24" customHeight="1" x14ac:dyDescent="0.3">
      <c r="A9" s="106" t="s">
        <v>41</v>
      </c>
      <c r="B9" s="107" t="s">
        <v>39</v>
      </c>
      <c r="C9" s="108">
        <v>0</v>
      </c>
    </row>
    <row r="10" spans="1:3" s="2" customFormat="1" ht="24" customHeight="1" x14ac:dyDescent="0.3">
      <c r="A10" s="8" t="s">
        <v>8</v>
      </c>
      <c r="B10" s="103" t="s">
        <v>40</v>
      </c>
      <c r="C10" s="105">
        <f>SUM(C11:C12)</f>
        <v>860992</v>
      </c>
    </row>
    <row r="11" spans="1:3" ht="24" customHeight="1" x14ac:dyDescent="0.3">
      <c r="A11" s="106" t="s">
        <v>41</v>
      </c>
      <c r="B11" s="107" t="s">
        <v>42</v>
      </c>
      <c r="C11" s="108">
        <f>576057+188652</f>
        <v>764709</v>
      </c>
    </row>
    <row r="12" spans="1:3" ht="24" customHeight="1" x14ac:dyDescent="0.3">
      <c r="A12" s="106" t="s">
        <v>41</v>
      </c>
      <c r="B12" s="107" t="s">
        <v>43</v>
      </c>
      <c r="C12" s="108">
        <v>96283</v>
      </c>
    </row>
    <row r="13" spans="1:3" s="2" customFormat="1" ht="24" customHeight="1" x14ac:dyDescent="0.3">
      <c r="A13" s="8" t="s">
        <v>13</v>
      </c>
      <c r="B13" s="103" t="s">
        <v>44</v>
      </c>
      <c r="C13" s="105"/>
    </row>
    <row r="14" spans="1:3" s="2" customFormat="1" ht="24" customHeight="1" x14ac:dyDescent="0.3">
      <c r="A14" s="8" t="s">
        <v>19</v>
      </c>
      <c r="B14" s="103" t="s">
        <v>31</v>
      </c>
      <c r="C14" s="105"/>
    </row>
    <row r="15" spans="1:3" s="2" customFormat="1" ht="24" customHeight="1" x14ac:dyDescent="0.3">
      <c r="A15" s="8" t="s">
        <v>15</v>
      </c>
      <c r="B15" s="103" t="s">
        <v>45</v>
      </c>
      <c r="C15" s="105">
        <f>C16+C21+C24</f>
        <v>967842</v>
      </c>
    </row>
    <row r="16" spans="1:3" s="2" customFormat="1" ht="24" customHeight="1" x14ac:dyDescent="0.3">
      <c r="A16" s="8" t="s">
        <v>1</v>
      </c>
      <c r="B16" s="103" t="s">
        <v>46</v>
      </c>
      <c r="C16" s="105">
        <f>SUM(C17:C20)</f>
        <v>871559</v>
      </c>
    </row>
    <row r="17" spans="1:3" ht="24" customHeight="1" x14ac:dyDescent="0.3">
      <c r="A17" s="109" t="s">
        <v>9</v>
      </c>
      <c r="B17" s="107" t="s">
        <v>32</v>
      </c>
      <c r="C17" s="108">
        <f>100725-C22</f>
        <v>85965</v>
      </c>
    </row>
    <row r="18" spans="1:3" ht="24" customHeight="1" x14ac:dyDescent="0.3">
      <c r="A18" s="109" t="s">
        <v>10</v>
      </c>
      <c r="B18" s="107" t="s">
        <v>33</v>
      </c>
      <c r="C18" s="108">
        <f>551612+153629+6679+128218+2199-C23</f>
        <v>760814</v>
      </c>
    </row>
    <row r="19" spans="1:3" ht="24" customHeight="1" x14ac:dyDescent="0.3">
      <c r="A19" s="109" t="s">
        <v>11</v>
      </c>
      <c r="B19" s="107" t="s">
        <v>47</v>
      </c>
      <c r="C19" s="108">
        <f>14778+2653</f>
        <v>17431</v>
      </c>
    </row>
    <row r="20" spans="1:3" ht="24" customHeight="1" x14ac:dyDescent="0.3">
      <c r="A20" s="109" t="s">
        <v>12</v>
      </c>
      <c r="B20" s="107" t="s">
        <v>243</v>
      </c>
      <c r="C20" s="108">
        <f>5094+2255</f>
        <v>7349</v>
      </c>
    </row>
    <row r="21" spans="1:3" s="2" customFormat="1" ht="24" customHeight="1" x14ac:dyDescent="0.3">
      <c r="A21" s="8" t="s">
        <v>8</v>
      </c>
      <c r="B21" s="103" t="s">
        <v>48</v>
      </c>
      <c r="C21" s="105">
        <f>SUM(C22:C23)</f>
        <v>96283</v>
      </c>
    </row>
    <row r="22" spans="1:3" ht="24" customHeight="1" x14ac:dyDescent="0.3">
      <c r="A22" s="106" t="s">
        <v>41</v>
      </c>
      <c r="B22" s="107" t="s">
        <v>49</v>
      </c>
      <c r="C22" s="108">
        <v>14760</v>
      </c>
    </row>
    <row r="23" spans="1:3" ht="24" customHeight="1" x14ac:dyDescent="0.3">
      <c r="A23" s="106" t="s">
        <v>41</v>
      </c>
      <c r="B23" s="107" t="s">
        <v>50</v>
      </c>
      <c r="C23" s="108">
        <v>81523</v>
      </c>
    </row>
    <row r="24" spans="1:3" s="2" customFormat="1" ht="24" customHeight="1" x14ac:dyDescent="0.3">
      <c r="A24" s="8" t="s">
        <v>13</v>
      </c>
      <c r="B24" s="103" t="s">
        <v>51</v>
      </c>
      <c r="C24" s="105"/>
    </row>
  </sheetData>
  <mergeCells count="2">
    <mergeCell ref="A2:C2"/>
    <mergeCell ref="A3:C3"/>
  </mergeCells>
  <phoneticPr fontId="2" type="noConversion"/>
  <printOptions horizontalCentered="1"/>
  <pageMargins left="0.2" right="0.2" top="0.66" bottom="1" header="0.5" footer="0.5"/>
  <pageSetup paperSize="9" orientation="portrait" r:id="rId1"/>
  <headerFooter alignWithMargins="0">
    <oddFooter>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zoomScale="130" zoomScaleNormal="130" workbookViewId="0">
      <selection activeCell="B10" sqref="B10"/>
    </sheetView>
  </sheetViews>
  <sheetFormatPr defaultRowHeight="15.75" x14ac:dyDescent="0.25"/>
  <cols>
    <col min="1" max="1" width="5.625" style="9" customWidth="1"/>
    <col min="2" max="2" width="60.375" style="1" customWidth="1"/>
    <col min="3" max="3" width="25.625" style="1" customWidth="1"/>
    <col min="4" max="4" width="19.25" style="1" customWidth="1"/>
    <col min="5" max="5" width="17" style="1" customWidth="1"/>
    <col min="6" max="16384" width="9" style="1"/>
  </cols>
  <sheetData>
    <row r="1" spans="1:4" s="130" customFormat="1" ht="16.5" x14ac:dyDescent="0.25">
      <c r="A1" s="13"/>
      <c r="B1" s="6"/>
      <c r="C1" s="129" t="s">
        <v>56</v>
      </c>
    </row>
    <row r="2" spans="1:4" s="130" customFormat="1" ht="44.25" customHeight="1" x14ac:dyDescent="0.25">
      <c r="A2" s="131" t="s">
        <v>299</v>
      </c>
      <c r="B2" s="132"/>
      <c r="C2" s="132"/>
    </row>
    <row r="3" spans="1:4" s="130" customFormat="1" ht="16.5" hidden="1" x14ac:dyDescent="0.25">
      <c r="A3" s="113" t="s">
        <v>28</v>
      </c>
      <c r="B3" s="113"/>
      <c r="C3" s="113"/>
    </row>
    <row r="4" spans="1:4" s="130" customFormat="1" ht="16.5" x14ac:dyDescent="0.25">
      <c r="A4" s="113" t="str">
        <f>'MAU 81'!A3:C3</f>
        <v>(Kèm theo Quyết định số:        /QĐ-UBND ngày      /12/2024 của UBND huyện Phụng Hiệp)</v>
      </c>
      <c r="B4" s="113"/>
      <c r="C4" s="113"/>
    </row>
    <row r="5" spans="1:4" s="130" customFormat="1" ht="16.5" x14ac:dyDescent="0.25">
      <c r="A5" s="13"/>
      <c r="C5" s="110" t="s">
        <v>297</v>
      </c>
    </row>
    <row r="6" spans="1:4" s="11" customFormat="1" ht="23.25" customHeight="1" x14ac:dyDescent="0.25">
      <c r="A6" s="118" t="s">
        <v>0</v>
      </c>
      <c r="B6" s="118" t="s">
        <v>34</v>
      </c>
      <c r="C6" s="118" t="s">
        <v>55</v>
      </c>
    </row>
    <row r="7" spans="1:4" s="9" customFormat="1" ht="22.5" customHeight="1" x14ac:dyDescent="0.3">
      <c r="A7" s="119" t="s">
        <v>14</v>
      </c>
      <c r="B7" s="105" t="s">
        <v>52</v>
      </c>
      <c r="C7" s="119"/>
    </row>
    <row r="8" spans="1:4" s="33" customFormat="1" ht="22.5" customHeight="1" x14ac:dyDescent="0.3">
      <c r="A8" s="120" t="s">
        <v>1</v>
      </c>
      <c r="B8" s="105" t="s">
        <v>53</v>
      </c>
      <c r="C8" s="105">
        <f>C9+C10+C13+C14</f>
        <v>832517</v>
      </c>
    </row>
    <row r="9" spans="1:4" s="33" customFormat="1" ht="22.5" customHeight="1" x14ac:dyDescent="0.3">
      <c r="A9" s="121" t="s">
        <v>4</v>
      </c>
      <c r="B9" s="108" t="s">
        <v>54</v>
      </c>
      <c r="C9" s="108">
        <f>106850-C23</f>
        <v>88293</v>
      </c>
      <c r="D9" s="12"/>
    </row>
    <row r="10" spans="1:4" s="33" customFormat="1" ht="22.5" customHeight="1" x14ac:dyDescent="0.3">
      <c r="A10" s="121" t="s">
        <v>3</v>
      </c>
      <c r="B10" s="122" t="s">
        <v>40</v>
      </c>
      <c r="C10" s="108">
        <f>SUM(C11:C12)</f>
        <v>744224</v>
      </c>
      <c r="D10" s="12"/>
    </row>
    <row r="11" spans="1:4" s="33" customFormat="1" ht="22.5" customHeight="1" x14ac:dyDescent="0.3">
      <c r="A11" s="123" t="s">
        <v>41</v>
      </c>
      <c r="B11" s="107" t="s">
        <v>42</v>
      </c>
      <c r="C11" s="108">
        <f>'MAU 81'!C11-C18</f>
        <v>650140</v>
      </c>
    </row>
    <row r="12" spans="1:4" s="33" customFormat="1" ht="22.5" customHeight="1" x14ac:dyDescent="0.3">
      <c r="A12" s="123" t="s">
        <v>41</v>
      </c>
      <c r="B12" s="107" t="s">
        <v>43</v>
      </c>
      <c r="C12" s="108">
        <f>'MAU 81'!C12-C19</f>
        <v>94084</v>
      </c>
    </row>
    <row r="13" spans="1:4" s="33" customFormat="1" ht="22.5" customHeight="1" x14ac:dyDescent="0.3">
      <c r="A13" s="121" t="s">
        <v>16</v>
      </c>
      <c r="B13" s="107" t="s">
        <v>44</v>
      </c>
      <c r="C13" s="108"/>
    </row>
    <row r="14" spans="1:4" s="33" customFormat="1" ht="22.5" customHeight="1" x14ac:dyDescent="0.3">
      <c r="A14" s="121" t="s">
        <v>2</v>
      </c>
      <c r="B14" s="107" t="s">
        <v>31</v>
      </c>
      <c r="C14" s="108"/>
    </row>
    <row r="15" spans="1:4" s="36" customFormat="1" ht="22.5" customHeight="1" x14ac:dyDescent="0.25">
      <c r="A15" s="118" t="s">
        <v>8</v>
      </c>
      <c r="B15" s="124" t="s">
        <v>57</v>
      </c>
      <c r="C15" s="125">
        <f>C16+C17+C20</f>
        <v>832517</v>
      </c>
    </row>
    <row r="16" spans="1:4" s="34" customFormat="1" ht="22.5" customHeight="1" x14ac:dyDescent="0.4">
      <c r="A16" s="121" t="s">
        <v>4</v>
      </c>
      <c r="B16" s="122" t="s">
        <v>58</v>
      </c>
      <c r="C16" s="108">
        <f>832517-C17</f>
        <v>715749</v>
      </c>
    </row>
    <row r="17" spans="1:3" s="34" customFormat="1" ht="22.5" customHeight="1" x14ac:dyDescent="0.4">
      <c r="A17" s="121" t="s">
        <v>3</v>
      </c>
      <c r="B17" s="122" t="s">
        <v>59</v>
      </c>
      <c r="C17" s="108">
        <f>SUM(C18:C19)</f>
        <v>116768</v>
      </c>
    </row>
    <row r="18" spans="1:3" s="33" customFormat="1" ht="22.5" customHeight="1" x14ac:dyDescent="0.3">
      <c r="A18" s="126" t="s">
        <v>41</v>
      </c>
      <c r="B18" s="127" t="s">
        <v>60</v>
      </c>
      <c r="C18" s="108">
        <v>114569</v>
      </c>
    </row>
    <row r="19" spans="1:3" s="33" customFormat="1" ht="22.5" customHeight="1" x14ac:dyDescent="0.3">
      <c r="A19" s="123" t="s">
        <v>41</v>
      </c>
      <c r="B19" s="122" t="s">
        <v>61</v>
      </c>
      <c r="C19" s="108">
        <v>2199</v>
      </c>
    </row>
    <row r="20" spans="1:3" s="33" customFormat="1" ht="22.5" customHeight="1" x14ac:dyDescent="0.3">
      <c r="A20" s="121" t="s">
        <v>16</v>
      </c>
      <c r="B20" s="122" t="s">
        <v>51</v>
      </c>
      <c r="C20" s="108"/>
    </row>
    <row r="21" spans="1:3" s="35" customFormat="1" ht="22.5" customHeight="1" x14ac:dyDescent="0.3">
      <c r="A21" s="119" t="s">
        <v>15</v>
      </c>
      <c r="B21" s="128" t="s">
        <v>62</v>
      </c>
      <c r="C21" s="105"/>
    </row>
    <row r="22" spans="1:3" s="35" customFormat="1" ht="22.5" customHeight="1" x14ac:dyDescent="0.3">
      <c r="A22" s="119" t="s">
        <v>1</v>
      </c>
      <c r="B22" s="128" t="s">
        <v>53</v>
      </c>
      <c r="C22" s="105">
        <f>C23+C24+C27+C28</f>
        <v>135325</v>
      </c>
    </row>
    <row r="23" spans="1:3" s="33" customFormat="1" ht="22.5" customHeight="1" x14ac:dyDescent="0.3">
      <c r="A23" s="121" t="s">
        <v>4</v>
      </c>
      <c r="B23" s="108" t="s">
        <v>54</v>
      </c>
      <c r="C23" s="108">
        <v>18557</v>
      </c>
    </row>
    <row r="24" spans="1:3" s="33" customFormat="1" ht="22.5" customHeight="1" x14ac:dyDescent="0.3">
      <c r="A24" s="121" t="s">
        <v>3</v>
      </c>
      <c r="B24" s="122" t="s">
        <v>63</v>
      </c>
      <c r="C24" s="108">
        <f>SUM(C25:C26)</f>
        <v>116768</v>
      </c>
    </row>
    <row r="25" spans="1:3" s="33" customFormat="1" ht="22.5" customHeight="1" x14ac:dyDescent="0.3">
      <c r="A25" s="123" t="s">
        <v>41</v>
      </c>
      <c r="B25" s="127" t="s">
        <v>42</v>
      </c>
      <c r="C25" s="108">
        <f>C18</f>
        <v>114569</v>
      </c>
    </row>
    <row r="26" spans="1:3" s="33" customFormat="1" ht="22.5" customHeight="1" x14ac:dyDescent="0.3">
      <c r="A26" s="123" t="s">
        <v>41</v>
      </c>
      <c r="B26" s="122" t="s">
        <v>43</v>
      </c>
      <c r="C26" s="108">
        <f>C19</f>
        <v>2199</v>
      </c>
    </row>
    <row r="27" spans="1:3" s="33" customFormat="1" ht="22.5" customHeight="1" x14ac:dyDescent="0.3">
      <c r="A27" s="121" t="s">
        <v>16</v>
      </c>
      <c r="B27" s="122" t="s">
        <v>44</v>
      </c>
      <c r="C27" s="108"/>
    </row>
    <row r="28" spans="1:3" s="33" customFormat="1" ht="22.5" customHeight="1" x14ac:dyDescent="0.3">
      <c r="A28" s="121" t="s">
        <v>2</v>
      </c>
      <c r="B28" s="122" t="s">
        <v>31</v>
      </c>
      <c r="C28" s="108"/>
    </row>
    <row r="29" spans="1:3" s="35" customFormat="1" ht="22.5" customHeight="1" x14ac:dyDescent="0.3">
      <c r="A29" s="119" t="s">
        <v>8</v>
      </c>
      <c r="B29" s="128" t="s">
        <v>57</v>
      </c>
      <c r="C29" s="105">
        <f>C22</f>
        <v>135325</v>
      </c>
    </row>
  </sheetData>
  <mergeCells count="3">
    <mergeCell ref="A2:C2"/>
    <mergeCell ref="A3:C3"/>
    <mergeCell ref="A4:C4"/>
  </mergeCells>
  <phoneticPr fontId="2" type="noConversion"/>
  <printOptions horizontalCentered="1"/>
  <pageMargins left="0.2" right="0.25" top="0.54" bottom="0.83" header="0.26" footer="0.5"/>
  <pageSetup paperSize="9" scale="95" orientation="portrait" r:id="rId1"/>
  <headerFooter alignWithMargins="0">
    <oddFooter>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="130" zoomScaleNormal="130" workbookViewId="0">
      <selection activeCell="C13" sqref="C13"/>
    </sheetView>
  </sheetViews>
  <sheetFormatPr defaultRowHeight="15.75" x14ac:dyDescent="0.25"/>
  <cols>
    <col min="1" max="1" width="6" style="4" customWidth="1"/>
    <col min="2" max="2" width="53.875" style="3" customWidth="1"/>
    <col min="3" max="3" width="19.375" style="3" customWidth="1"/>
    <col min="4" max="4" width="17.5" style="3" customWidth="1"/>
    <col min="5" max="5" width="13.75" style="3" bestFit="1" customWidth="1"/>
    <col min="6" max="6" width="9" style="3"/>
    <col min="7" max="7" width="9.25" style="3" bestFit="1" customWidth="1"/>
    <col min="8" max="16384" width="9" style="3"/>
  </cols>
  <sheetData>
    <row r="1" spans="1:6" s="111" customFormat="1" ht="16.5" x14ac:dyDescent="0.25">
      <c r="A1" s="13"/>
      <c r="B1" s="6"/>
      <c r="C1" s="141" t="s">
        <v>64</v>
      </c>
      <c r="D1" s="141"/>
    </row>
    <row r="2" spans="1:6" s="111" customFormat="1" ht="16.5" x14ac:dyDescent="0.25">
      <c r="A2" s="112" t="s">
        <v>265</v>
      </c>
      <c r="B2" s="112"/>
      <c r="C2" s="112"/>
      <c r="D2" s="112"/>
    </row>
    <row r="3" spans="1:6" s="111" customFormat="1" ht="16.5" hidden="1" x14ac:dyDescent="0.25">
      <c r="A3" s="113" t="s">
        <v>28</v>
      </c>
      <c r="B3" s="113"/>
      <c r="C3" s="113"/>
      <c r="D3" s="113"/>
    </row>
    <row r="4" spans="1:6" s="111" customFormat="1" ht="16.5" x14ac:dyDescent="0.25">
      <c r="A4" s="113" t="str">
        <f>'MAU 81'!A3:C3</f>
        <v>(Kèm theo Quyết định số:        /QĐ-UBND ngày      /12/2024 của UBND huyện Phụng Hiệp)</v>
      </c>
      <c r="B4" s="113"/>
      <c r="C4" s="113"/>
      <c r="D4" s="113"/>
    </row>
    <row r="5" spans="1:6" s="111" customFormat="1" ht="16.5" x14ac:dyDescent="0.25">
      <c r="A5" s="28"/>
      <c r="B5" s="15"/>
      <c r="C5" s="15"/>
      <c r="D5" s="110" t="s">
        <v>297</v>
      </c>
    </row>
    <row r="6" spans="1:6" s="14" customFormat="1" ht="36" customHeight="1" x14ac:dyDescent="0.3">
      <c r="A6" s="91" t="s">
        <v>0</v>
      </c>
      <c r="B6" s="133" t="s">
        <v>65</v>
      </c>
      <c r="C6" s="91" t="s">
        <v>266</v>
      </c>
      <c r="D6" s="91"/>
    </row>
    <row r="7" spans="1:6" s="14" customFormat="1" ht="26.45" customHeight="1" x14ac:dyDescent="0.3">
      <c r="A7" s="91"/>
      <c r="B7" s="133"/>
      <c r="C7" s="19" t="s">
        <v>66</v>
      </c>
      <c r="D7" s="20" t="s">
        <v>67</v>
      </c>
    </row>
    <row r="8" spans="1:6" s="14" customFormat="1" ht="21" customHeight="1" x14ac:dyDescent="0.3">
      <c r="A8" s="8"/>
      <c r="B8" s="103" t="s">
        <v>68</v>
      </c>
      <c r="C8" s="119">
        <f>C9+C32</f>
        <v>144100</v>
      </c>
      <c r="D8" s="119">
        <f>D9+D32</f>
        <v>106850</v>
      </c>
      <c r="E8" s="16"/>
      <c r="F8" s="55"/>
    </row>
    <row r="9" spans="1:6" s="14" customFormat="1" ht="21" customHeight="1" x14ac:dyDescent="0.3">
      <c r="A9" s="8" t="s">
        <v>1</v>
      </c>
      <c r="B9" s="134" t="s">
        <v>29</v>
      </c>
      <c r="C9" s="135">
        <f>C10+C12+C14+C16+SUM(C18:C27)+SUM(C29:C31)</f>
        <v>144100</v>
      </c>
      <c r="D9" s="135">
        <f>D10+D12+D14+D16+SUM(D18:D27)+SUM(D29:D31)</f>
        <v>106850</v>
      </c>
      <c r="E9" s="55"/>
      <c r="F9" s="16"/>
    </row>
    <row r="10" spans="1:6" s="14" customFormat="1" ht="21" customHeight="1" x14ac:dyDescent="0.3">
      <c r="A10" s="109" t="s">
        <v>4</v>
      </c>
      <c r="B10" s="136" t="s">
        <v>69</v>
      </c>
      <c r="C10" s="137"/>
      <c r="D10" s="137"/>
    </row>
    <row r="11" spans="1:6" s="14" customFormat="1" ht="21" customHeight="1" x14ac:dyDescent="0.3">
      <c r="A11" s="106"/>
      <c r="B11" s="136" t="s">
        <v>70</v>
      </c>
      <c r="C11" s="137"/>
      <c r="D11" s="137"/>
    </row>
    <row r="12" spans="1:6" s="14" customFormat="1" ht="21" customHeight="1" x14ac:dyDescent="0.3">
      <c r="A12" s="109" t="s">
        <v>3</v>
      </c>
      <c r="B12" s="136" t="s">
        <v>71</v>
      </c>
      <c r="C12" s="137"/>
      <c r="D12" s="137"/>
    </row>
    <row r="13" spans="1:6" s="14" customFormat="1" ht="21" customHeight="1" x14ac:dyDescent="0.3">
      <c r="A13" s="106"/>
      <c r="B13" s="136" t="s">
        <v>70</v>
      </c>
      <c r="C13" s="137"/>
      <c r="D13" s="137"/>
    </row>
    <row r="14" spans="1:6" s="14" customFormat="1" ht="21" customHeight="1" x14ac:dyDescent="0.3">
      <c r="A14" s="109" t="s">
        <v>16</v>
      </c>
      <c r="B14" s="136" t="s">
        <v>72</v>
      </c>
      <c r="C14" s="137"/>
      <c r="D14" s="137"/>
    </row>
    <row r="15" spans="1:6" s="14" customFormat="1" ht="21" customHeight="1" x14ac:dyDescent="0.3">
      <c r="A15" s="106"/>
      <c r="B15" s="136" t="s">
        <v>70</v>
      </c>
      <c r="C15" s="137"/>
      <c r="D15" s="137"/>
    </row>
    <row r="16" spans="1:6" s="2" customFormat="1" ht="21" customHeight="1" x14ac:dyDescent="0.3">
      <c r="A16" s="109" t="s">
        <v>2</v>
      </c>
      <c r="B16" s="136" t="s">
        <v>73</v>
      </c>
      <c r="C16" s="137">
        <v>52400</v>
      </c>
      <c r="D16" s="137">
        <f>C16</f>
        <v>52400</v>
      </c>
    </row>
    <row r="17" spans="1:7" s="2" customFormat="1" ht="21" customHeight="1" x14ac:dyDescent="0.3">
      <c r="A17" s="106"/>
      <c r="B17" s="136" t="s">
        <v>70</v>
      </c>
      <c r="C17" s="137"/>
      <c r="D17" s="137"/>
    </row>
    <row r="18" spans="1:7" s="14" customFormat="1" ht="21" customHeight="1" x14ac:dyDescent="0.3">
      <c r="A18" s="109" t="s">
        <v>5</v>
      </c>
      <c r="B18" s="136" t="s">
        <v>74</v>
      </c>
      <c r="C18" s="137">
        <v>21000</v>
      </c>
      <c r="D18" s="138">
        <f>C18</f>
        <v>21000</v>
      </c>
    </row>
    <row r="19" spans="1:7" s="14" customFormat="1" ht="21" customHeight="1" x14ac:dyDescent="0.3">
      <c r="A19" s="109" t="s">
        <v>6</v>
      </c>
      <c r="B19" s="136" t="s">
        <v>75</v>
      </c>
      <c r="C19" s="137"/>
      <c r="D19" s="138"/>
    </row>
    <row r="20" spans="1:7" s="14" customFormat="1" ht="21" customHeight="1" x14ac:dyDescent="0.3">
      <c r="A20" s="109" t="s">
        <v>7</v>
      </c>
      <c r="B20" s="136" t="s">
        <v>76</v>
      </c>
      <c r="C20" s="137">
        <f>20720+4080</f>
        <v>24800</v>
      </c>
      <c r="D20" s="138">
        <f>C20</f>
        <v>24800</v>
      </c>
    </row>
    <row r="21" spans="1:7" s="14" customFormat="1" ht="21" customHeight="1" x14ac:dyDescent="0.3">
      <c r="A21" s="109" t="s">
        <v>17</v>
      </c>
      <c r="B21" s="136" t="s">
        <v>77</v>
      </c>
      <c r="C21" s="137">
        <v>5200</v>
      </c>
      <c r="D21" s="137">
        <v>2850</v>
      </c>
      <c r="F21" s="16"/>
    </row>
    <row r="22" spans="1:7" s="14" customFormat="1" ht="21" customHeight="1" x14ac:dyDescent="0.3">
      <c r="A22" s="109" t="s">
        <v>18</v>
      </c>
      <c r="B22" s="136" t="s">
        <v>78</v>
      </c>
      <c r="C22" s="137"/>
      <c r="D22" s="137"/>
      <c r="G22" s="16"/>
    </row>
    <row r="23" spans="1:7" s="14" customFormat="1" ht="21" customHeight="1" x14ac:dyDescent="0.3">
      <c r="A23" s="109" t="s">
        <v>21</v>
      </c>
      <c r="B23" s="136" t="s">
        <v>144</v>
      </c>
      <c r="C23" s="137"/>
      <c r="D23" s="137"/>
      <c r="G23" s="16"/>
    </row>
    <row r="24" spans="1:7" s="14" customFormat="1" ht="21" customHeight="1" x14ac:dyDescent="0.3">
      <c r="A24" s="109" t="s">
        <v>22</v>
      </c>
      <c r="B24" s="136" t="s">
        <v>79</v>
      </c>
      <c r="C24" s="137"/>
      <c r="D24" s="137"/>
      <c r="G24" s="16"/>
    </row>
    <row r="25" spans="1:7" s="14" customFormat="1" ht="21" customHeight="1" x14ac:dyDescent="0.3">
      <c r="A25" s="109" t="s">
        <v>23</v>
      </c>
      <c r="B25" s="136" t="s">
        <v>80</v>
      </c>
      <c r="C25" s="137">
        <v>33500</v>
      </c>
      <c r="D25" s="137">
        <v>3500</v>
      </c>
    </row>
    <row r="26" spans="1:7" s="14" customFormat="1" ht="21" customHeight="1" x14ac:dyDescent="0.3">
      <c r="A26" s="109" t="s">
        <v>24</v>
      </c>
      <c r="B26" s="136" t="s">
        <v>81</v>
      </c>
      <c r="C26" s="137"/>
      <c r="D26" s="137"/>
    </row>
    <row r="27" spans="1:7" ht="18.75" x14ac:dyDescent="0.3">
      <c r="A27" s="109" t="s">
        <v>25</v>
      </c>
      <c r="B27" s="139" t="s">
        <v>82</v>
      </c>
      <c r="C27" s="137"/>
      <c r="D27" s="137"/>
    </row>
    <row r="28" spans="1:7" ht="18.75" x14ac:dyDescent="0.3">
      <c r="A28" s="109"/>
      <c r="B28" s="139" t="s">
        <v>83</v>
      </c>
      <c r="C28" s="137"/>
      <c r="D28" s="137"/>
    </row>
    <row r="29" spans="1:7" ht="18.75" x14ac:dyDescent="0.3">
      <c r="A29" s="109" t="s">
        <v>26</v>
      </c>
      <c r="B29" s="139" t="s">
        <v>84</v>
      </c>
      <c r="C29" s="137"/>
      <c r="D29" s="137"/>
    </row>
    <row r="30" spans="1:7" ht="18.75" x14ac:dyDescent="0.3">
      <c r="A30" s="109" t="s">
        <v>27</v>
      </c>
      <c r="B30" s="139" t="s">
        <v>85</v>
      </c>
      <c r="C30" s="137">
        <f>2700+4500</f>
        <v>7200</v>
      </c>
      <c r="D30" s="137">
        <v>2300</v>
      </c>
    </row>
    <row r="31" spans="1:7" ht="18.75" x14ac:dyDescent="0.3">
      <c r="A31" s="109" t="s">
        <v>87</v>
      </c>
      <c r="B31" s="139" t="s">
        <v>86</v>
      </c>
      <c r="C31" s="137"/>
      <c r="D31" s="137"/>
    </row>
    <row r="32" spans="1:7" s="17" customFormat="1" ht="18.75" x14ac:dyDescent="0.3">
      <c r="A32" s="8" t="s">
        <v>8</v>
      </c>
      <c r="B32" s="140" t="s">
        <v>30</v>
      </c>
      <c r="C32" s="135"/>
      <c r="D32" s="135"/>
    </row>
  </sheetData>
  <mergeCells count="7">
    <mergeCell ref="C1:D1"/>
    <mergeCell ref="A2:D2"/>
    <mergeCell ref="A3:D3"/>
    <mergeCell ref="C6:D6"/>
    <mergeCell ref="B6:B7"/>
    <mergeCell ref="A6:A7"/>
    <mergeCell ref="A4:D4"/>
  </mergeCells>
  <phoneticPr fontId="2" type="noConversion"/>
  <printOptions horizontalCentered="1"/>
  <pageMargins left="0.2" right="0.27" top="0.56000000000000005" bottom="1" header="0.5" footer="0.45"/>
  <pageSetup paperSize="9" scale="90" orientation="portrait" r:id="rId1"/>
  <headerFooter alignWithMargins="0">
    <oddFooter>&amp;F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zoomScale="140" zoomScaleNormal="140" workbookViewId="0">
      <selection activeCell="B6" sqref="B6:B7"/>
    </sheetView>
  </sheetViews>
  <sheetFormatPr defaultRowHeight="15.75" x14ac:dyDescent="0.25"/>
  <cols>
    <col min="1" max="1" width="5.625" style="4" customWidth="1"/>
    <col min="2" max="2" width="54" style="3" bestFit="1" customWidth="1"/>
    <col min="3" max="3" width="12.625" style="3" customWidth="1"/>
    <col min="4" max="4" width="13.75" style="3" customWidth="1"/>
    <col min="5" max="5" width="14.625" style="1" customWidth="1"/>
    <col min="6" max="16384" width="9" style="3"/>
  </cols>
  <sheetData>
    <row r="1" spans="1:5" s="111" customFormat="1" ht="16.5" x14ac:dyDescent="0.25">
      <c r="A1" s="5"/>
      <c r="B1" s="5"/>
      <c r="C1" s="5"/>
      <c r="D1" s="141" t="s">
        <v>88</v>
      </c>
      <c r="E1" s="141"/>
    </row>
    <row r="2" spans="1:5" s="111" customFormat="1" ht="42.75" customHeight="1" x14ac:dyDescent="0.25">
      <c r="A2" s="162" t="s">
        <v>267</v>
      </c>
      <c r="B2" s="112"/>
      <c r="C2" s="112"/>
      <c r="D2" s="112"/>
      <c r="E2" s="112"/>
    </row>
    <row r="3" spans="1:5" s="111" customFormat="1" ht="16.5" hidden="1" x14ac:dyDescent="0.25">
      <c r="A3" s="113" t="s">
        <v>28</v>
      </c>
      <c r="B3" s="113"/>
      <c r="C3" s="113"/>
      <c r="D3" s="113"/>
      <c r="E3" s="113"/>
    </row>
    <row r="4" spans="1:5" s="111" customFormat="1" ht="16.5" x14ac:dyDescent="0.25">
      <c r="A4" s="113" t="str">
        <f>'MAU 81'!A3:C3</f>
        <v>(Kèm theo Quyết định số:        /QĐ-UBND ngày      /12/2024 của UBND huyện Phụng Hiệp)</v>
      </c>
      <c r="B4" s="113"/>
      <c r="C4" s="113"/>
      <c r="D4" s="113"/>
      <c r="E4" s="113"/>
    </row>
    <row r="5" spans="1:5" s="111" customFormat="1" ht="16.5" x14ac:dyDescent="0.25">
      <c r="A5" s="28"/>
      <c r="E5" s="110" t="s">
        <v>20</v>
      </c>
    </row>
    <row r="6" spans="1:5" s="21" customFormat="1" ht="23.25" customHeight="1" x14ac:dyDescent="0.25">
      <c r="A6" s="94" t="s">
        <v>0</v>
      </c>
      <c r="B6" s="94" t="s">
        <v>65</v>
      </c>
      <c r="C6" s="142" t="s">
        <v>300</v>
      </c>
      <c r="D6" s="92" t="s">
        <v>89</v>
      </c>
      <c r="E6" s="93"/>
    </row>
    <row r="7" spans="1:5" s="21" customFormat="1" ht="31.5" x14ac:dyDescent="0.25">
      <c r="A7" s="95"/>
      <c r="B7" s="95"/>
      <c r="C7" s="95"/>
      <c r="D7" s="22" t="s">
        <v>90</v>
      </c>
      <c r="E7" s="143" t="s">
        <v>301</v>
      </c>
    </row>
    <row r="8" spans="1:5" s="4" customFormat="1" x14ac:dyDescent="0.25">
      <c r="A8" s="85"/>
      <c r="B8" s="87" t="s">
        <v>45</v>
      </c>
      <c r="C8" s="10">
        <f>C9+C32+C54-0.5</f>
        <v>967841.5</v>
      </c>
      <c r="D8" s="10">
        <f>D9+D32+D54</f>
        <v>832517</v>
      </c>
      <c r="E8" s="10">
        <f>E9+E32+E54</f>
        <v>135325</v>
      </c>
    </row>
    <row r="9" spans="1:5" s="4" customFormat="1" ht="24" customHeight="1" x14ac:dyDescent="0.25">
      <c r="A9" s="85" t="s">
        <v>14</v>
      </c>
      <c r="B9" s="151" t="s">
        <v>91</v>
      </c>
      <c r="C9" s="152">
        <f>C10+C26+C30+C31</f>
        <v>812014</v>
      </c>
      <c r="D9" s="152">
        <f>D10+D26+D30+D31</f>
        <v>678888</v>
      </c>
      <c r="E9" s="152">
        <f>E10+E26+E30+E31</f>
        <v>133126</v>
      </c>
    </row>
    <row r="10" spans="1:5" ht="24" customHeight="1" x14ac:dyDescent="0.25">
      <c r="A10" s="144" t="s">
        <v>1</v>
      </c>
      <c r="B10" s="153" t="s">
        <v>32</v>
      </c>
      <c r="C10" s="117">
        <f>C11+C25</f>
        <v>100725</v>
      </c>
      <c r="D10" s="117">
        <f>D11+D25</f>
        <v>100725</v>
      </c>
      <c r="E10" s="117">
        <f>E11+E25</f>
        <v>0</v>
      </c>
    </row>
    <row r="11" spans="1:5" ht="24" customHeight="1" x14ac:dyDescent="0.25">
      <c r="A11" s="45" t="s">
        <v>4</v>
      </c>
      <c r="B11" s="149" t="s">
        <v>92</v>
      </c>
      <c r="C11" s="154">
        <f>SUM(C13:C25)</f>
        <v>100725</v>
      </c>
      <c r="D11" s="154">
        <f>SUM(D13:D21)+D23+D24</f>
        <v>100725</v>
      </c>
      <c r="E11" s="154"/>
    </row>
    <row r="12" spans="1:5" ht="24" customHeight="1" x14ac:dyDescent="0.25">
      <c r="A12" s="51"/>
      <c r="B12" s="155" t="s">
        <v>93</v>
      </c>
      <c r="C12" s="156"/>
      <c r="D12" s="156"/>
      <c r="E12" s="154"/>
    </row>
    <row r="13" spans="1:5" s="24" customFormat="1" ht="24" customHeight="1" x14ac:dyDescent="0.25">
      <c r="A13" s="146" t="s">
        <v>41</v>
      </c>
      <c r="B13" s="157" t="s">
        <v>100</v>
      </c>
      <c r="C13" s="158">
        <f t="shared" ref="C13:C21" si="0">D13+E13</f>
        <v>10406</v>
      </c>
      <c r="D13" s="158">
        <v>10406</v>
      </c>
      <c r="E13" s="159"/>
    </row>
    <row r="14" spans="1:5" s="25" customFormat="1" ht="24" customHeight="1" x14ac:dyDescent="0.25">
      <c r="A14" s="146" t="s">
        <v>41</v>
      </c>
      <c r="B14" s="157" t="s">
        <v>149</v>
      </c>
      <c r="C14" s="158">
        <f t="shared" si="0"/>
        <v>9254</v>
      </c>
      <c r="D14" s="158">
        <f>13560-6160+1854</f>
        <v>9254</v>
      </c>
      <c r="E14" s="159"/>
    </row>
    <row r="15" spans="1:5" s="25" customFormat="1" ht="24" customHeight="1" x14ac:dyDescent="0.25">
      <c r="A15" s="146" t="s">
        <v>41</v>
      </c>
      <c r="B15" s="157" t="s">
        <v>236</v>
      </c>
      <c r="C15" s="158">
        <f t="shared" si="0"/>
        <v>0</v>
      </c>
      <c r="D15" s="158"/>
      <c r="E15" s="159"/>
    </row>
    <row r="16" spans="1:5" s="25" customFormat="1" ht="24" customHeight="1" x14ac:dyDescent="0.25">
      <c r="A16" s="146" t="s">
        <v>41</v>
      </c>
      <c r="B16" s="157" t="s">
        <v>150</v>
      </c>
      <c r="C16" s="158">
        <f t="shared" si="0"/>
        <v>0</v>
      </c>
      <c r="D16" s="158"/>
      <c r="E16" s="159"/>
    </row>
    <row r="17" spans="1:5" s="25" customFormat="1" ht="24" customHeight="1" x14ac:dyDescent="0.25">
      <c r="A17" s="146" t="s">
        <v>41</v>
      </c>
      <c r="B17" s="157" t="s">
        <v>151</v>
      </c>
      <c r="C17" s="158">
        <f t="shared" si="0"/>
        <v>8660</v>
      </c>
      <c r="D17" s="158">
        <f>6160+2500</f>
        <v>8660</v>
      </c>
      <c r="E17" s="159"/>
    </row>
    <row r="18" spans="1:5" s="25" customFormat="1" ht="24" customHeight="1" x14ac:dyDescent="0.25">
      <c r="A18" s="146" t="s">
        <v>41</v>
      </c>
      <c r="B18" s="157" t="s">
        <v>230</v>
      </c>
      <c r="C18" s="158">
        <f t="shared" si="0"/>
        <v>0</v>
      </c>
      <c r="D18" s="158"/>
      <c r="E18" s="159"/>
    </row>
    <row r="19" spans="1:5" s="25" customFormat="1" ht="24" customHeight="1" x14ac:dyDescent="0.25">
      <c r="A19" s="146" t="s">
        <v>41</v>
      </c>
      <c r="B19" s="157" t="s">
        <v>245</v>
      </c>
      <c r="C19" s="158">
        <f t="shared" si="0"/>
        <v>0</v>
      </c>
      <c r="D19" s="158"/>
      <c r="E19" s="159"/>
    </row>
    <row r="20" spans="1:5" s="25" customFormat="1" ht="24" customHeight="1" x14ac:dyDescent="0.25">
      <c r="A20" s="146" t="s">
        <v>41</v>
      </c>
      <c r="B20" s="157" t="s">
        <v>246</v>
      </c>
      <c r="C20" s="158">
        <f t="shared" si="0"/>
        <v>0</v>
      </c>
      <c r="D20" s="158"/>
      <c r="E20" s="159"/>
    </row>
    <row r="21" spans="1:5" s="25" customFormat="1" ht="24" customHeight="1" x14ac:dyDescent="0.25">
      <c r="A21" s="146" t="s">
        <v>41</v>
      </c>
      <c r="B21" s="157" t="s">
        <v>152</v>
      </c>
      <c r="C21" s="158">
        <f t="shared" si="0"/>
        <v>0</v>
      </c>
      <c r="D21" s="158"/>
      <c r="E21" s="159"/>
    </row>
    <row r="22" spans="1:5" ht="24" customHeight="1" x14ac:dyDescent="0.25">
      <c r="A22" s="51"/>
      <c r="B22" s="149" t="s">
        <v>95</v>
      </c>
      <c r="C22" s="154"/>
      <c r="D22" s="154"/>
      <c r="E22" s="154"/>
    </row>
    <row r="23" spans="1:5" s="25" customFormat="1" ht="24" customHeight="1" x14ac:dyDescent="0.25">
      <c r="A23" s="146" t="s">
        <v>41</v>
      </c>
      <c r="B23" s="157" t="s">
        <v>96</v>
      </c>
      <c r="C23" s="158">
        <f>D23+E23</f>
        <v>8900</v>
      </c>
      <c r="D23" s="158">
        <v>8900</v>
      </c>
      <c r="E23" s="159"/>
    </row>
    <row r="24" spans="1:5" s="25" customFormat="1" ht="24" customHeight="1" x14ac:dyDescent="0.25">
      <c r="A24" s="146" t="s">
        <v>41</v>
      </c>
      <c r="B24" s="157" t="s">
        <v>97</v>
      </c>
      <c r="C24" s="158">
        <f>D24+E24</f>
        <v>63505</v>
      </c>
      <c r="D24" s="158">
        <f>13714+49791</f>
        <v>63505</v>
      </c>
      <c r="E24" s="159"/>
    </row>
    <row r="25" spans="1:5" ht="24" customHeight="1" x14ac:dyDescent="0.25">
      <c r="A25" s="45" t="s">
        <v>3</v>
      </c>
      <c r="B25" s="155" t="s">
        <v>98</v>
      </c>
      <c r="C25" s="156"/>
      <c r="D25" s="156"/>
      <c r="E25" s="154"/>
    </row>
    <row r="26" spans="1:5" s="26" customFormat="1" ht="24" customHeight="1" x14ac:dyDescent="0.25">
      <c r="A26" s="85" t="s">
        <v>8</v>
      </c>
      <c r="B26" s="160" t="s">
        <v>33</v>
      </c>
      <c r="C26" s="116">
        <f>D26+E26</f>
        <v>686509</v>
      </c>
      <c r="D26" s="116">
        <f>551612+6679</f>
        <v>558291</v>
      </c>
      <c r="E26" s="117">
        <f>128218</f>
        <v>128218</v>
      </c>
    </row>
    <row r="27" spans="1:5" s="23" customFormat="1" ht="24" customHeight="1" x14ac:dyDescent="0.25">
      <c r="A27" s="45"/>
      <c r="B27" s="155" t="s">
        <v>99</v>
      </c>
      <c r="C27" s="156"/>
      <c r="D27" s="156"/>
      <c r="E27" s="154"/>
    </row>
    <row r="28" spans="1:5" s="27" customFormat="1" ht="24" customHeight="1" x14ac:dyDescent="0.25">
      <c r="A28" s="148" t="s">
        <v>4</v>
      </c>
      <c r="B28" s="161" t="s">
        <v>100</v>
      </c>
      <c r="C28" s="159"/>
      <c r="D28" s="159"/>
      <c r="E28" s="159"/>
    </row>
    <row r="29" spans="1:5" s="27" customFormat="1" ht="24" customHeight="1" x14ac:dyDescent="0.25">
      <c r="A29" s="148" t="s">
        <v>3</v>
      </c>
      <c r="B29" s="161" t="s">
        <v>94</v>
      </c>
      <c r="C29" s="159"/>
      <c r="D29" s="159"/>
      <c r="E29" s="159"/>
    </row>
    <row r="30" spans="1:5" s="26" customFormat="1" ht="24" customHeight="1" x14ac:dyDescent="0.25">
      <c r="A30" s="85" t="s">
        <v>13</v>
      </c>
      <c r="B30" s="153" t="s">
        <v>47</v>
      </c>
      <c r="C30" s="117">
        <f>D30+E30</f>
        <v>17431</v>
      </c>
      <c r="D30" s="117">
        <v>14778</v>
      </c>
      <c r="E30" s="117">
        <v>2653</v>
      </c>
    </row>
    <row r="31" spans="1:5" s="26" customFormat="1" ht="24" customHeight="1" x14ac:dyDescent="0.25">
      <c r="A31" s="85" t="s">
        <v>19</v>
      </c>
      <c r="B31" s="160" t="s">
        <v>247</v>
      </c>
      <c r="C31" s="116">
        <f>D31+E31</f>
        <v>7349</v>
      </c>
      <c r="D31" s="116">
        <v>5094</v>
      </c>
      <c r="E31" s="117">
        <v>2255</v>
      </c>
    </row>
    <row r="32" spans="1:5" s="17" customFormat="1" ht="24" customHeight="1" x14ac:dyDescent="0.25">
      <c r="A32" s="85" t="s">
        <v>15</v>
      </c>
      <c r="B32" s="153" t="s">
        <v>101</v>
      </c>
      <c r="C32" s="117">
        <f>C33+C36</f>
        <v>155828</v>
      </c>
      <c r="D32" s="117">
        <f>D33+D36</f>
        <v>153629</v>
      </c>
      <c r="E32" s="117">
        <f>E33+E36</f>
        <v>2199</v>
      </c>
    </row>
    <row r="33" spans="1:5" s="17" customFormat="1" ht="22.5" customHeight="1" x14ac:dyDescent="0.25">
      <c r="A33" s="85" t="s">
        <v>1</v>
      </c>
      <c r="B33" s="160" t="s">
        <v>49</v>
      </c>
      <c r="C33" s="117">
        <f>SUM(C34:C35)</f>
        <v>0</v>
      </c>
      <c r="D33" s="117">
        <f>SUM(D34:D35)</f>
        <v>0</v>
      </c>
      <c r="E33" s="117">
        <f>SUM(E34:E35)</f>
        <v>0</v>
      </c>
    </row>
    <row r="34" spans="1:5" ht="22.5" customHeight="1" x14ac:dyDescent="0.25">
      <c r="A34" s="51" t="s">
        <v>41</v>
      </c>
      <c r="B34" s="155" t="s">
        <v>145</v>
      </c>
      <c r="C34" s="154">
        <f>D34+E34</f>
        <v>0</v>
      </c>
      <c r="D34" s="154"/>
      <c r="E34" s="154"/>
    </row>
    <row r="35" spans="1:5" ht="22.5" customHeight="1" x14ac:dyDescent="0.25">
      <c r="A35" s="51" t="s">
        <v>41</v>
      </c>
      <c r="B35" s="155" t="s">
        <v>146</v>
      </c>
      <c r="C35" s="154">
        <f>D35+E35</f>
        <v>0</v>
      </c>
      <c r="D35" s="154">
        <v>0</v>
      </c>
      <c r="E35" s="154"/>
    </row>
    <row r="36" spans="1:5" s="17" customFormat="1" ht="22.5" customHeight="1" x14ac:dyDescent="0.25">
      <c r="A36" s="85" t="s">
        <v>8</v>
      </c>
      <c r="B36" s="160" t="s">
        <v>50</v>
      </c>
      <c r="C36" s="117">
        <f>SUM(C37:C53)</f>
        <v>155828</v>
      </c>
      <c r="D36" s="117">
        <f>SUM(D37:D53)</f>
        <v>153629</v>
      </c>
      <c r="E36" s="117">
        <f>SUM(E37:E52)</f>
        <v>2199</v>
      </c>
    </row>
    <row r="37" spans="1:5" ht="22.5" customHeight="1" x14ac:dyDescent="0.25">
      <c r="A37" s="51" t="s">
        <v>41</v>
      </c>
      <c r="B37" s="155" t="s">
        <v>147</v>
      </c>
      <c r="C37" s="154">
        <f t="shared" ref="C37:C53" si="1">D37+E37</f>
        <v>0</v>
      </c>
      <c r="D37" s="154">
        <v>0</v>
      </c>
      <c r="E37" s="154"/>
    </row>
    <row r="38" spans="1:5" ht="22.5" customHeight="1" x14ac:dyDescent="0.25">
      <c r="A38" s="51" t="s">
        <v>41</v>
      </c>
      <c r="B38" s="155" t="s">
        <v>237</v>
      </c>
      <c r="C38" s="154">
        <f t="shared" si="1"/>
        <v>2500</v>
      </c>
      <c r="D38" s="154">
        <v>2500</v>
      </c>
      <c r="E38" s="154"/>
    </row>
    <row r="39" spans="1:5" ht="22.5" customHeight="1" x14ac:dyDescent="0.25">
      <c r="A39" s="51" t="s">
        <v>41</v>
      </c>
      <c r="B39" s="155" t="s">
        <v>271</v>
      </c>
      <c r="C39" s="154">
        <f t="shared" si="1"/>
        <v>2000</v>
      </c>
      <c r="D39" s="154">
        <v>2000</v>
      </c>
      <c r="E39" s="154"/>
    </row>
    <row r="40" spans="1:5" ht="22.5" customHeight="1" x14ac:dyDescent="0.25">
      <c r="A40" s="51" t="s">
        <v>41</v>
      </c>
      <c r="B40" s="149" t="s">
        <v>272</v>
      </c>
      <c r="C40" s="154">
        <f t="shared" si="1"/>
        <v>4000</v>
      </c>
      <c r="D40" s="154">
        <v>4000</v>
      </c>
      <c r="E40" s="154"/>
    </row>
    <row r="41" spans="1:5" ht="22.5" customHeight="1" x14ac:dyDescent="0.25">
      <c r="A41" s="51" t="s">
        <v>41</v>
      </c>
      <c r="B41" s="149" t="s">
        <v>273</v>
      </c>
      <c r="C41" s="154">
        <f t="shared" si="1"/>
        <v>3443</v>
      </c>
      <c r="D41" s="154">
        <v>3443</v>
      </c>
      <c r="E41" s="154"/>
    </row>
    <row r="42" spans="1:5" ht="22.5" customHeight="1" x14ac:dyDescent="0.25">
      <c r="A42" s="51" t="s">
        <v>41</v>
      </c>
      <c r="B42" s="149" t="s">
        <v>270</v>
      </c>
      <c r="C42" s="154">
        <f t="shared" si="1"/>
        <v>10000</v>
      </c>
      <c r="D42" s="154">
        <v>10000</v>
      </c>
      <c r="E42" s="154"/>
    </row>
    <row r="43" spans="1:5" ht="47.25" x14ac:dyDescent="0.25">
      <c r="A43" s="51" t="s">
        <v>41</v>
      </c>
      <c r="B43" s="150" t="s">
        <v>268</v>
      </c>
      <c r="C43" s="154">
        <f t="shared" si="1"/>
        <v>115000</v>
      </c>
      <c r="D43" s="154">
        <v>115000</v>
      </c>
      <c r="E43" s="154"/>
    </row>
    <row r="44" spans="1:5" x14ac:dyDescent="0.25">
      <c r="A44" s="51" t="s">
        <v>41</v>
      </c>
      <c r="B44" s="150" t="s">
        <v>269</v>
      </c>
      <c r="C44" s="154">
        <f t="shared" si="1"/>
        <v>160</v>
      </c>
      <c r="D44" s="154">
        <v>160</v>
      </c>
      <c r="E44" s="154"/>
    </row>
    <row r="45" spans="1:5" x14ac:dyDescent="0.25">
      <c r="A45" s="51" t="s">
        <v>41</v>
      </c>
      <c r="B45" s="150" t="s">
        <v>255</v>
      </c>
      <c r="C45" s="154">
        <f t="shared" si="1"/>
        <v>585</v>
      </c>
      <c r="D45" s="154">
        <v>585</v>
      </c>
      <c r="E45" s="154"/>
    </row>
    <row r="46" spans="1:5" x14ac:dyDescent="0.25">
      <c r="A46" s="51" t="s">
        <v>41</v>
      </c>
      <c r="B46" s="150" t="s">
        <v>228</v>
      </c>
      <c r="C46" s="154">
        <f t="shared" si="1"/>
        <v>2025</v>
      </c>
      <c r="D46" s="154">
        <v>-174</v>
      </c>
      <c r="E46" s="154">
        <v>2199</v>
      </c>
    </row>
    <row r="47" spans="1:5" x14ac:dyDescent="0.25">
      <c r="A47" s="51" t="s">
        <v>41</v>
      </c>
      <c r="B47" s="150" t="s">
        <v>244</v>
      </c>
      <c r="C47" s="154">
        <f t="shared" si="1"/>
        <v>2513</v>
      </c>
      <c r="D47" s="154">
        <v>2513</v>
      </c>
      <c r="E47" s="154"/>
    </row>
    <row r="48" spans="1:5" x14ac:dyDescent="0.25">
      <c r="A48" s="51" t="s">
        <v>41</v>
      </c>
      <c r="B48" s="150" t="s">
        <v>148</v>
      </c>
      <c r="C48" s="154">
        <f t="shared" si="1"/>
        <v>2598</v>
      </c>
      <c r="D48" s="154">
        <v>2598</v>
      </c>
      <c r="E48" s="154"/>
    </row>
    <row r="49" spans="1:5" x14ac:dyDescent="0.25">
      <c r="A49" s="51" t="s">
        <v>41</v>
      </c>
      <c r="B49" s="62" t="s">
        <v>231</v>
      </c>
      <c r="C49" s="154">
        <f t="shared" si="1"/>
        <v>0</v>
      </c>
      <c r="D49" s="154"/>
      <c r="E49" s="154"/>
    </row>
    <row r="50" spans="1:5" x14ac:dyDescent="0.25">
      <c r="A50" s="51" t="s">
        <v>41</v>
      </c>
      <c r="B50" s="62" t="s">
        <v>232</v>
      </c>
      <c r="C50" s="154">
        <f t="shared" si="1"/>
        <v>1400</v>
      </c>
      <c r="D50" s="154">
        <v>1400</v>
      </c>
      <c r="E50" s="154"/>
    </row>
    <row r="51" spans="1:5" x14ac:dyDescent="0.25">
      <c r="A51" s="51" t="s">
        <v>41</v>
      </c>
      <c r="B51" s="62" t="s">
        <v>233</v>
      </c>
      <c r="C51" s="154">
        <f t="shared" si="1"/>
        <v>0</v>
      </c>
      <c r="D51" s="154"/>
      <c r="E51" s="154"/>
    </row>
    <row r="52" spans="1:5" x14ac:dyDescent="0.25">
      <c r="A52" s="51" t="s">
        <v>41</v>
      </c>
      <c r="B52" s="62" t="s">
        <v>234</v>
      </c>
      <c r="C52" s="154">
        <f t="shared" si="1"/>
        <v>193</v>
      </c>
      <c r="D52" s="154">
        <v>193</v>
      </c>
      <c r="E52" s="154"/>
    </row>
    <row r="53" spans="1:5" x14ac:dyDescent="0.25">
      <c r="A53" s="51" t="s">
        <v>41</v>
      </c>
      <c r="B53" s="62" t="s">
        <v>238</v>
      </c>
      <c r="C53" s="154">
        <f t="shared" si="1"/>
        <v>9411</v>
      </c>
      <c r="D53" s="154">
        <f>7546+1865</f>
        <v>9411</v>
      </c>
      <c r="E53" s="154"/>
    </row>
    <row r="54" spans="1:5" s="17" customFormat="1" x14ac:dyDescent="0.25">
      <c r="A54" s="85" t="s">
        <v>102</v>
      </c>
      <c r="B54" s="160" t="s">
        <v>103</v>
      </c>
      <c r="C54" s="117"/>
      <c r="D54" s="117"/>
      <c r="E54" s="117"/>
    </row>
  </sheetData>
  <mergeCells count="8">
    <mergeCell ref="D1:E1"/>
    <mergeCell ref="A2:E2"/>
    <mergeCell ref="A3:E3"/>
    <mergeCell ref="D6:E6"/>
    <mergeCell ref="B6:B7"/>
    <mergeCell ref="C6:C7"/>
    <mergeCell ref="A6:A7"/>
    <mergeCell ref="A4:E4"/>
  </mergeCells>
  <phoneticPr fontId="2" type="noConversion"/>
  <printOptions horizontalCentered="1"/>
  <pageMargins left="0.2" right="0.2" top="0.56000000000000005" bottom="1.21" header="0.28000000000000003" footer="0.42"/>
  <pageSetup paperSize="9" scale="90" orientation="portrait" r:id="rId1"/>
  <headerFooter alignWithMargins="0">
    <oddFooter>&amp;F&amp;RPage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"/>
  <sheetViews>
    <sheetView zoomScale="150" zoomScaleNormal="150" workbookViewId="0"/>
  </sheetViews>
  <sheetFormatPr defaultRowHeight="15.75" x14ac:dyDescent="0.25"/>
  <cols>
    <col min="1" max="1" width="5.625" style="4" customWidth="1"/>
    <col min="2" max="2" width="60.125" style="3" customWidth="1"/>
    <col min="3" max="3" width="17.875" style="1" customWidth="1"/>
    <col min="4" max="16384" width="9" style="3"/>
  </cols>
  <sheetData>
    <row r="1" spans="1:3" s="111" customFormat="1" ht="16.5" x14ac:dyDescent="0.25">
      <c r="A1" s="28"/>
      <c r="B1" s="5"/>
      <c r="C1" s="129" t="s">
        <v>104</v>
      </c>
    </row>
    <row r="2" spans="1:3" s="111" customFormat="1" ht="16.5" x14ac:dyDescent="0.25">
      <c r="A2" s="112" t="s">
        <v>274</v>
      </c>
      <c r="B2" s="112"/>
      <c r="C2" s="112"/>
    </row>
    <row r="3" spans="1:3" s="111" customFormat="1" ht="16.5" x14ac:dyDescent="0.25">
      <c r="A3" s="113" t="str">
        <f>'MAU 81'!A3:C3</f>
        <v>(Kèm theo Quyết định số:        /QĐ-UBND ngày      /12/2024 của UBND huyện Phụng Hiệp)</v>
      </c>
      <c r="B3" s="113"/>
      <c r="C3" s="113"/>
    </row>
    <row r="4" spans="1:3" s="111" customFormat="1" ht="16.5" x14ac:dyDescent="0.25">
      <c r="A4" s="28"/>
      <c r="C4" s="110" t="s">
        <v>297</v>
      </c>
    </row>
    <row r="5" spans="1:3" s="21" customFormat="1" ht="23.25" customHeight="1" x14ac:dyDescent="0.25">
      <c r="A5" s="87" t="s">
        <v>0</v>
      </c>
      <c r="B5" s="87" t="s">
        <v>65</v>
      </c>
      <c r="C5" s="10" t="s">
        <v>105</v>
      </c>
    </row>
    <row r="6" spans="1:3" s="4" customFormat="1" ht="20.25" customHeight="1" x14ac:dyDescent="0.25">
      <c r="A6" s="85"/>
      <c r="B6" s="85" t="s">
        <v>45</v>
      </c>
      <c r="C6" s="114">
        <f>C7+C8+C45</f>
        <v>947086</v>
      </c>
    </row>
    <row r="7" spans="1:3" s="17" customFormat="1" ht="20.25" customHeight="1" x14ac:dyDescent="0.25">
      <c r="A7" s="144" t="s">
        <v>14</v>
      </c>
      <c r="B7" s="49" t="s">
        <v>106</v>
      </c>
      <c r="C7" s="54">
        <f>'MAU 82'!C18</f>
        <v>114569</v>
      </c>
    </row>
    <row r="8" spans="1:3" s="17" customFormat="1" ht="20.25" customHeight="1" x14ac:dyDescent="0.25">
      <c r="A8" s="85" t="s">
        <v>15</v>
      </c>
      <c r="B8" s="147" t="s">
        <v>107</v>
      </c>
      <c r="C8" s="54">
        <f>C10+C24+C42+C43+C44</f>
        <v>832517</v>
      </c>
    </row>
    <row r="9" spans="1:3" ht="20.25" customHeight="1" x14ac:dyDescent="0.25">
      <c r="A9" s="51"/>
      <c r="B9" s="155" t="s">
        <v>99</v>
      </c>
      <c r="C9" s="52"/>
    </row>
    <row r="10" spans="1:3" s="17" customFormat="1" ht="20.25" customHeight="1" x14ac:dyDescent="0.25">
      <c r="A10" s="85" t="s">
        <v>1</v>
      </c>
      <c r="B10" s="147" t="s">
        <v>32</v>
      </c>
      <c r="C10" s="54">
        <f>C11</f>
        <v>100725</v>
      </c>
    </row>
    <row r="11" spans="1:3" ht="17.25" customHeight="1" x14ac:dyDescent="0.25">
      <c r="A11" s="45">
        <v>1</v>
      </c>
      <c r="B11" s="145" t="s">
        <v>92</v>
      </c>
      <c r="C11" s="52">
        <f>'MAU 84'!D11</f>
        <v>100725</v>
      </c>
    </row>
    <row r="12" spans="1:3" ht="17.25" customHeight="1" x14ac:dyDescent="0.25">
      <c r="A12" s="45"/>
      <c r="B12" s="155" t="s">
        <v>99</v>
      </c>
      <c r="C12" s="52"/>
    </row>
    <row r="13" spans="1:3" ht="17.25" customHeight="1" x14ac:dyDescent="0.25">
      <c r="A13" s="51" t="s">
        <v>157</v>
      </c>
      <c r="B13" s="155" t="s">
        <v>248</v>
      </c>
      <c r="C13" s="52">
        <f>'MAU 84'!D13</f>
        <v>10406</v>
      </c>
    </row>
    <row r="14" spans="1:3" ht="17.25" customHeight="1" x14ac:dyDescent="0.25">
      <c r="A14" s="51" t="s">
        <v>158</v>
      </c>
      <c r="B14" s="155" t="s">
        <v>153</v>
      </c>
      <c r="C14" s="52">
        <f>'MAU 84'!D17</f>
        <v>8660</v>
      </c>
    </row>
    <row r="15" spans="1:3" ht="17.25" customHeight="1" x14ac:dyDescent="0.25">
      <c r="A15" s="51" t="s">
        <v>159</v>
      </c>
      <c r="B15" s="155" t="s">
        <v>108</v>
      </c>
      <c r="C15" s="52">
        <f>'MAU 84'!D16</f>
        <v>0</v>
      </c>
    </row>
    <row r="16" spans="1:3" ht="17.25" customHeight="1" x14ac:dyDescent="0.25">
      <c r="A16" s="51" t="s">
        <v>160</v>
      </c>
      <c r="B16" s="155" t="s">
        <v>109</v>
      </c>
      <c r="C16" s="52">
        <f>'MAU 84'!D14</f>
        <v>9254</v>
      </c>
    </row>
    <row r="17" spans="1:3" ht="17.25" customHeight="1" x14ac:dyDescent="0.25">
      <c r="A17" s="51" t="s">
        <v>161</v>
      </c>
      <c r="B17" s="155" t="s">
        <v>110</v>
      </c>
      <c r="C17" s="52"/>
    </row>
    <row r="18" spans="1:3" ht="17.25" customHeight="1" x14ac:dyDescent="0.25">
      <c r="A18" s="51" t="s">
        <v>162</v>
      </c>
      <c r="B18" s="155" t="s">
        <v>111</v>
      </c>
      <c r="C18" s="52"/>
    </row>
    <row r="19" spans="1:3" ht="17.25" customHeight="1" x14ac:dyDescent="0.25">
      <c r="A19" s="51" t="s">
        <v>163</v>
      </c>
      <c r="B19" s="155" t="s">
        <v>112</v>
      </c>
      <c r="C19" s="52"/>
    </row>
    <row r="20" spans="1:3" ht="17.25" customHeight="1" x14ac:dyDescent="0.25">
      <c r="A20" s="51" t="s">
        <v>164</v>
      </c>
      <c r="B20" s="155" t="s">
        <v>113</v>
      </c>
      <c r="C20" s="52"/>
    </row>
    <row r="21" spans="1:3" ht="17.25" customHeight="1" x14ac:dyDescent="0.25">
      <c r="A21" s="51" t="s">
        <v>165</v>
      </c>
      <c r="B21" s="155" t="s">
        <v>114</v>
      </c>
      <c r="C21" s="52">
        <f>'MAU 84'!D18</f>
        <v>0</v>
      </c>
    </row>
    <row r="22" spans="1:3" ht="17.25" customHeight="1" x14ac:dyDescent="0.25">
      <c r="A22" s="51" t="s">
        <v>166</v>
      </c>
      <c r="B22" s="155" t="s">
        <v>115</v>
      </c>
      <c r="C22" s="52"/>
    </row>
    <row r="23" spans="1:3" ht="17.25" customHeight="1" x14ac:dyDescent="0.25">
      <c r="A23" s="45">
        <v>2</v>
      </c>
      <c r="B23" s="155" t="s">
        <v>98</v>
      </c>
      <c r="C23" s="52">
        <f>'MAU 84'!D21</f>
        <v>0</v>
      </c>
    </row>
    <row r="24" spans="1:3" s="17" customFormat="1" ht="17.25" customHeight="1" x14ac:dyDescent="0.25">
      <c r="A24" s="85" t="s">
        <v>8</v>
      </c>
      <c r="B24" s="147" t="s">
        <v>33</v>
      </c>
      <c r="C24" s="54">
        <f>551612+6679</f>
        <v>558291</v>
      </c>
    </row>
    <row r="25" spans="1:3" ht="20.25" customHeight="1" x14ac:dyDescent="0.25">
      <c r="A25" s="45"/>
      <c r="B25" s="155" t="s">
        <v>99</v>
      </c>
      <c r="C25" s="52"/>
    </row>
    <row r="26" spans="1:3" x14ac:dyDescent="0.25">
      <c r="A26" s="45" t="s">
        <v>4</v>
      </c>
      <c r="B26" s="155" t="s">
        <v>248</v>
      </c>
      <c r="C26" s="52">
        <f>416093+8479</f>
        <v>424572</v>
      </c>
    </row>
    <row r="27" spans="1:3" s="17" customFormat="1" x14ac:dyDescent="0.25">
      <c r="A27" s="45" t="s">
        <v>3</v>
      </c>
      <c r="B27" s="155" t="s">
        <v>94</v>
      </c>
      <c r="C27" s="52">
        <v>560</v>
      </c>
    </row>
    <row r="28" spans="1:3" s="17" customFormat="1" x14ac:dyDescent="0.25">
      <c r="A28" s="45" t="s">
        <v>16</v>
      </c>
      <c r="B28" s="155" t="s">
        <v>108</v>
      </c>
      <c r="C28" s="52"/>
    </row>
    <row r="29" spans="1:3" x14ac:dyDescent="0.25">
      <c r="A29" s="45" t="s">
        <v>2</v>
      </c>
      <c r="B29" s="155" t="s">
        <v>154</v>
      </c>
      <c r="C29" s="52">
        <f>1685+284</f>
        <v>1969</v>
      </c>
    </row>
    <row r="30" spans="1:3" x14ac:dyDescent="0.25">
      <c r="A30" s="45" t="s">
        <v>5</v>
      </c>
      <c r="B30" s="155" t="s">
        <v>110</v>
      </c>
      <c r="C30" s="52">
        <v>1337</v>
      </c>
    </row>
    <row r="31" spans="1:3" x14ac:dyDescent="0.25">
      <c r="A31" s="45" t="s">
        <v>6</v>
      </c>
      <c r="B31" s="155" t="s">
        <v>111</v>
      </c>
      <c r="C31" s="52">
        <v>560</v>
      </c>
    </row>
    <row r="32" spans="1:3" x14ac:dyDescent="0.25">
      <c r="A32" s="45" t="s">
        <v>7</v>
      </c>
      <c r="B32" s="155" t="s">
        <v>112</v>
      </c>
      <c r="C32" s="52">
        <v>8828</v>
      </c>
    </row>
    <row r="33" spans="1:3" x14ac:dyDescent="0.25">
      <c r="A33" s="45" t="s">
        <v>17</v>
      </c>
      <c r="B33" s="155" t="s">
        <v>113</v>
      </c>
      <c r="C33" s="52">
        <v>59091</v>
      </c>
    </row>
    <row r="34" spans="1:3" x14ac:dyDescent="0.25">
      <c r="A34" s="45" t="s">
        <v>18</v>
      </c>
      <c r="B34" s="155" t="s">
        <v>114</v>
      </c>
      <c r="C34" s="52">
        <v>41569</v>
      </c>
    </row>
    <row r="35" spans="1:3" x14ac:dyDescent="0.25">
      <c r="A35" s="45" t="s">
        <v>21</v>
      </c>
      <c r="B35" s="155" t="s">
        <v>115</v>
      </c>
      <c r="C35" s="52">
        <v>0</v>
      </c>
    </row>
    <row r="36" spans="1:3" x14ac:dyDescent="0.25">
      <c r="A36" s="45" t="s">
        <v>22</v>
      </c>
      <c r="B36" s="155" t="s">
        <v>155</v>
      </c>
      <c r="C36" s="52">
        <v>4820</v>
      </c>
    </row>
    <row r="37" spans="1:3" x14ac:dyDescent="0.25">
      <c r="A37" s="45" t="s">
        <v>23</v>
      </c>
      <c r="B37" s="155" t="s">
        <v>229</v>
      </c>
      <c r="C37" s="52">
        <v>1303</v>
      </c>
    </row>
    <row r="38" spans="1:3" x14ac:dyDescent="0.25">
      <c r="A38" s="45" t="s">
        <v>24</v>
      </c>
      <c r="B38" s="155" t="s">
        <v>239</v>
      </c>
      <c r="C38" s="52">
        <v>3234</v>
      </c>
    </row>
    <row r="39" spans="1:3" ht="31.5" x14ac:dyDescent="0.25">
      <c r="A39" s="45" t="s">
        <v>25</v>
      </c>
      <c r="B39" s="163" t="s">
        <v>249</v>
      </c>
      <c r="C39" s="52">
        <v>1525</v>
      </c>
    </row>
    <row r="40" spans="1:3" x14ac:dyDescent="0.25">
      <c r="A40" s="45" t="s">
        <v>26</v>
      </c>
      <c r="B40" s="163" t="s">
        <v>256</v>
      </c>
      <c r="C40" s="52">
        <v>2244</v>
      </c>
    </row>
    <row r="41" spans="1:3" x14ac:dyDescent="0.25">
      <c r="A41" s="45" t="s">
        <v>27</v>
      </c>
      <c r="B41" s="155" t="s">
        <v>156</v>
      </c>
      <c r="C41" s="52">
        <v>0</v>
      </c>
    </row>
    <row r="42" spans="1:3" s="17" customFormat="1" x14ac:dyDescent="0.25">
      <c r="A42" s="85" t="s">
        <v>13</v>
      </c>
      <c r="B42" s="160" t="s">
        <v>47</v>
      </c>
      <c r="C42" s="54">
        <v>14778</v>
      </c>
    </row>
    <row r="43" spans="1:3" s="17" customFormat="1" x14ac:dyDescent="0.25">
      <c r="A43" s="85" t="s">
        <v>19</v>
      </c>
      <c r="B43" s="160" t="s">
        <v>257</v>
      </c>
      <c r="C43" s="54">
        <v>153629</v>
      </c>
    </row>
    <row r="44" spans="1:3" s="17" customFormat="1" x14ac:dyDescent="0.25">
      <c r="A44" s="85" t="s">
        <v>250</v>
      </c>
      <c r="B44" s="160" t="s">
        <v>251</v>
      </c>
      <c r="C44" s="54">
        <v>5094</v>
      </c>
    </row>
    <row r="45" spans="1:3" s="17" customFormat="1" x14ac:dyDescent="0.25">
      <c r="A45" s="85" t="s">
        <v>102</v>
      </c>
      <c r="B45" s="160" t="s">
        <v>103</v>
      </c>
      <c r="C45" s="54"/>
    </row>
  </sheetData>
  <mergeCells count="2">
    <mergeCell ref="A2:C2"/>
    <mergeCell ref="A3:C3"/>
  </mergeCells>
  <phoneticPr fontId="2" type="noConversion"/>
  <printOptions horizontalCentered="1"/>
  <pageMargins left="0.36" right="0.2" top="0.27559055118110198" bottom="0.196850393700787" header="0.35433070866141703" footer="0.23622047244094499"/>
  <pageSetup paperSize="9" orientation="portrait" r:id="rId1"/>
  <headerFooter alignWithMargins="0"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selection activeCell="B6" sqref="B6:B8"/>
    </sheetView>
  </sheetViews>
  <sheetFormatPr defaultColWidth="8.75" defaultRowHeight="15.75" x14ac:dyDescent="0.25"/>
  <cols>
    <col min="1" max="1" width="5.625" style="4" customWidth="1"/>
    <col min="2" max="2" width="36.5" style="3" customWidth="1"/>
    <col min="3" max="3" width="12.125" style="3" customWidth="1"/>
    <col min="4" max="4" width="10.875" style="3" customWidth="1"/>
    <col min="5" max="5" width="9.375" style="3" customWidth="1"/>
    <col min="6" max="6" width="9.75" style="3" customWidth="1"/>
    <col min="7" max="7" width="9.25" style="3" customWidth="1"/>
    <col min="8" max="8" width="8.875" style="3" customWidth="1"/>
    <col min="9" max="9" width="8.375" style="3" customWidth="1"/>
    <col min="10" max="10" width="8.75" style="3"/>
    <col min="11" max="11" width="10.875" style="3" customWidth="1"/>
    <col min="12" max="12" width="9.125" style="3" customWidth="1"/>
    <col min="13" max="15" width="10.875" style="3" customWidth="1"/>
    <col min="16" max="16384" width="8.75" style="3"/>
  </cols>
  <sheetData>
    <row r="1" spans="1:15" x14ac:dyDescent="0.25">
      <c r="M1" s="90" t="s">
        <v>130</v>
      </c>
      <c r="N1" s="90"/>
      <c r="O1" s="90"/>
    </row>
    <row r="2" spans="1:15" s="17" customFormat="1" ht="18.75" x14ac:dyDescent="0.3">
      <c r="A2" s="88" t="s">
        <v>275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idden="1" x14ac:dyDescent="0.25">
      <c r="A3" s="100" t="s">
        <v>28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x14ac:dyDescent="0.25">
      <c r="A4" s="89" t="str">
        <f>'MAU 81'!A3:C3</f>
        <v>(Kèm theo Quyết định số:        /QĐ-UBND ngày      /12/2024 của UBND huyện Phụng Hiệp)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x14ac:dyDescent="0.25">
      <c r="C5" s="44"/>
      <c r="M5" s="164" t="s">
        <v>142</v>
      </c>
      <c r="N5" s="164"/>
      <c r="O5" s="164"/>
    </row>
    <row r="6" spans="1:15" x14ac:dyDescent="0.25">
      <c r="A6" s="97" t="s">
        <v>0</v>
      </c>
      <c r="B6" s="97" t="s">
        <v>116</v>
      </c>
      <c r="C6" s="94" t="s">
        <v>117</v>
      </c>
      <c r="D6" s="99" t="s">
        <v>118</v>
      </c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</row>
    <row r="7" spans="1:15" s="30" customFormat="1" ht="35.25" customHeight="1" x14ac:dyDescent="0.25">
      <c r="A7" s="97"/>
      <c r="B7" s="97"/>
      <c r="C7" s="96"/>
      <c r="D7" s="98" t="s">
        <v>119</v>
      </c>
      <c r="E7" s="98" t="s">
        <v>120</v>
      </c>
      <c r="F7" s="98" t="s">
        <v>121</v>
      </c>
      <c r="G7" s="98" t="s">
        <v>122</v>
      </c>
      <c r="H7" s="98" t="s">
        <v>169</v>
      </c>
      <c r="I7" s="98" t="s">
        <v>124</v>
      </c>
      <c r="J7" s="98" t="s">
        <v>241</v>
      </c>
      <c r="K7" s="98" t="s">
        <v>129</v>
      </c>
      <c r="L7" s="97" t="s">
        <v>118</v>
      </c>
      <c r="M7" s="97"/>
      <c r="N7" s="98" t="s">
        <v>128</v>
      </c>
      <c r="O7" s="98" t="s">
        <v>253</v>
      </c>
    </row>
    <row r="8" spans="1:15" s="30" customFormat="1" ht="105.75" customHeight="1" x14ac:dyDescent="0.25">
      <c r="A8" s="97"/>
      <c r="B8" s="97"/>
      <c r="C8" s="95"/>
      <c r="D8" s="98"/>
      <c r="E8" s="98"/>
      <c r="F8" s="98"/>
      <c r="G8" s="98"/>
      <c r="H8" s="98"/>
      <c r="I8" s="98"/>
      <c r="J8" s="98"/>
      <c r="K8" s="98"/>
      <c r="L8" s="31" t="s">
        <v>126</v>
      </c>
      <c r="M8" s="31" t="s">
        <v>127</v>
      </c>
      <c r="N8" s="98"/>
      <c r="O8" s="98"/>
    </row>
    <row r="9" spans="1:15" s="25" customFormat="1" x14ac:dyDescent="0.25">
      <c r="A9" s="146" t="s">
        <v>14</v>
      </c>
      <c r="B9" s="146" t="s">
        <v>15</v>
      </c>
      <c r="C9" s="148" t="s">
        <v>4</v>
      </c>
      <c r="D9" s="148" t="s">
        <v>3</v>
      </c>
      <c r="E9" s="148" t="s">
        <v>16</v>
      </c>
      <c r="F9" s="148" t="s">
        <v>2</v>
      </c>
      <c r="G9" s="148" t="s">
        <v>5</v>
      </c>
      <c r="H9" s="148" t="s">
        <v>6</v>
      </c>
      <c r="I9" s="148" t="s">
        <v>7</v>
      </c>
      <c r="J9" s="148" t="s">
        <v>17</v>
      </c>
      <c r="K9" s="148" t="s">
        <v>18</v>
      </c>
      <c r="L9" s="148" t="s">
        <v>21</v>
      </c>
      <c r="M9" s="148" t="s">
        <v>22</v>
      </c>
      <c r="N9" s="148" t="s">
        <v>23</v>
      </c>
      <c r="O9" s="148" t="s">
        <v>24</v>
      </c>
    </row>
    <row r="10" spans="1:15" s="17" customFormat="1" x14ac:dyDescent="0.25">
      <c r="A10" s="46"/>
      <c r="B10" s="46" t="s">
        <v>168</v>
      </c>
      <c r="C10" s="47">
        <f>C11+C29+C31</f>
        <v>100725</v>
      </c>
      <c r="D10" s="47">
        <f t="shared" ref="D10:O10" si="0">D11+D29</f>
        <v>10406</v>
      </c>
      <c r="E10" s="47">
        <f t="shared" si="0"/>
        <v>0</v>
      </c>
      <c r="F10" s="47">
        <f t="shared" si="0"/>
        <v>0</v>
      </c>
      <c r="G10" s="47">
        <f t="shared" si="0"/>
        <v>9254</v>
      </c>
      <c r="H10" s="47">
        <f t="shared" si="0"/>
        <v>0</v>
      </c>
      <c r="I10" s="47">
        <f t="shared" si="0"/>
        <v>0</v>
      </c>
      <c r="J10" s="47">
        <f t="shared" si="0"/>
        <v>0</v>
      </c>
      <c r="K10" s="47">
        <f t="shared" si="0"/>
        <v>8660</v>
      </c>
      <c r="L10" s="47">
        <f t="shared" si="0"/>
        <v>8660</v>
      </c>
      <c r="M10" s="47">
        <f t="shared" si="0"/>
        <v>0</v>
      </c>
      <c r="N10" s="47">
        <f t="shared" si="0"/>
        <v>8900</v>
      </c>
      <c r="O10" s="47">
        <f t="shared" si="0"/>
        <v>63505</v>
      </c>
    </row>
    <row r="11" spans="1:15" s="17" customFormat="1" x14ac:dyDescent="0.25">
      <c r="A11" s="48" t="s">
        <v>4</v>
      </c>
      <c r="B11" s="49" t="s">
        <v>302</v>
      </c>
      <c r="C11" s="50">
        <f t="shared" ref="C11:O11" si="1">SUM(C12:C28)</f>
        <v>91825</v>
      </c>
      <c r="D11" s="50">
        <f t="shared" si="1"/>
        <v>10406</v>
      </c>
      <c r="E11" s="50">
        <f t="shared" si="1"/>
        <v>0</v>
      </c>
      <c r="F11" s="50">
        <f t="shared" si="1"/>
        <v>0</v>
      </c>
      <c r="G11" s="50">
        <f t="shared" si="1"/>
        <v>9254</v>
      </c>
      <c r="H11" s="50">
        <f t="shared" si="1"/>
        <v>0</v>
      </c>
      <c r="I11" s="50">
        <f t="shared" si="1"/>
        <v>0</v>
      </c>
      <c r="J11" s="50">
        <f t="shared" si="1"/>
        <v>0</v>
      </c>
      <c r="K11" s="50">
        <f t="shared" si="1"/>
        <v>8660</v>
      </c>
      <c r="L11" s="50">
        <f t="shared" si="1"/>
        <v>8660</v>
      </c>
      <c r="M11" s="50">
        <f t="shared" si="1"/>
        <v>0</v>
      </c>
      <c r="N11" s="50">
        <f t="shared" si="1"/>
        <v>0</v>
      </c>
      <c r="O11" s="50">
        <f t="shared" si="1"/>
        <v>63505</v>
      </c>
    </row>
    <row r="12" spans="1:15" ht="31.5" x14ac:dyDescent="0.25">
      <c r="A12" s="51"/>
      <c r="B12" s="60" t="s">
        <v>276</v>
      </c>
      <c r="C12" s="52">
        <f>SUM(D12:K12)+SUM(N12:O12)</f>
        <v>3773</v>
      </c>
      <c r="D12" s="52"/>
      <c r="E12" s="52"/>
      <c r="F12" s="52"/>
      <c r="G12" s="52"/>
      <c r="H12" s="52"/>
      <c r="I12" s="52"/>
      <c r="J12" s="52"/>
      <c r="K12" s="52">
        <f>L12+M12</f>
        <v>0</v>
      </c>
      <c r="L12" s="52"/>
      <c r="M12" s="52"/>
      <c r="N12" s="52"/>
      <c r="O12" s="52">
        <v>3773</v>
      </c>
    </row>
    <row r="13" spans="1:15" ht="31.5" x14ac:dyDescent="0.25">
      <c r="A13" s="51"/>
      <c r="B13" s="60" t="s">
        <v>277</v>
      </c>
      <c r="C13" s="52">
        <f t="shared" ref="C13:C28" si="2">SUM(D13:K13)+SUM(N13:O13)</f>
        <v>3773</v>
      </c>
      <c r="D13" s="52"/>
      <c r="E13" s="52"/>
      <c r="F13" s="52"/>
      <c r="G13" s="52"/>
      <c r="H13" s="52"/>
      <c r="I13" s="52"/>
      <c r="J13" s="52"/>
      <c r="K13" s="52">
        <f t="shared" ref="K13:K28" si="3">L13+M13</f>
        <v>0</v>
      </c>
      <c r="L13" s="52"/>
      <c r="M13" s="52"/>
      <c r="N13" s="52"/>
      <c r="O13" s="52">
        <v>3773</v>
      </c>
    </row>
    <row r="14" spans="1:15" ht="47.25" x14ac:dyDescent="0.25">
      <c r="A14" s="51"/>
      <c r="B14" s="60" t="s">
        <v>278</v>
      </c>
      <c r="C14" s="52">
        <f t="shared" si="2"/>
        <v>2395</v>
      </c>
      <c r="D14" s="52"/>
      <c r="E14" s="52"/>
      <c r="F14" s="52"/>
      <c r="G14" s="52"/>
      <c r="H14" s="52"/>
      <c r="I14" s="52"/>
      <c r="J14" s="52"/>
      <c r="K14" s="52">
        <f t="shared" si="3"/>
        <v>0</v>
      </c>
      <c r="L14" s="52"/>
      <c r="M14" s="52"/>
      <c r="N14" s="52"/>
      <c r="O14" s="52">
        <v>2395</v>
      </c>
    </row>
    <row r="15" spans="1:15" ht="47.25" x14ac:dyDescent="0.25">
      <c r="A15" s="51"/>
      <c r="B15" s="60" t="s">
        <v>279</v>
      </c>
      <c r="C15" s="52">
        <f t="shared" si="2"/>
        <v>3773</v>
      </c>
      <c r="D15" s="52"/>
      <c r="E15" s="52"/>
      <c r="F15" s="52"/>
      <c r="G15" s="52"/>
      <c r="H15" s="52"/>
      <c r="I15" s="52"/>
      <c r="J15" s="52"/>
      <c r="K15" s="52">
        <f t="shared" si="3"/>
        <v>0</v>
      </c>
      <c r="L15" s="52"/>
      <c r="M15" s="52"/>
      <c r="N15" s="52"/>
      <c r="O15" s="52">
        <v>3773</v>
      </c>
    </row>
    <row r="16" spans="1:15" ht="31.5" x14ac:dyDescent="0.25">
      <c r="A16" s="51"/>
      <c r="B16" s="56" t="s">
        <v>280</v>
      </c>
      <c r="C16" s="52">
        <f t="shared" si="2"/>
        <v>49791</v>
      </c>
      <c r="D16" s="52"/>
      <c r="E16" s="52"/>
      <c r="F16" s="52"/>
      <c r="G16" s="52"/>
      <c r="H16" s="52"/>
      <c r="I16" s="52"/>
      <c r="J16" s="52"/>
      <c r="K16" s="52">
        <f t="shared" si="3"/>
        <v>0</v>
      </c>
      <c r="L16" s="52"/>
      <c r="M16" s="52"/>
      <c r="N16" s="52"/>
      <c r="O16" s="52">
        <v>49791</v>
      </c>
    </row>
    <row r="17" spans="1:15" ht="31.5" x14ac:dyDescent="0.25">
      <c r="A17" s="51"/>
      <c r="B17" s="61" t="s">
        <v>281</v>
      </c>
      <c r="C17" s="52">
        <f t="shared" si="2"/>
        <v>6160</v>
      </c>
      <c r="D17" s="52"/>
      <c r="E17" s="52"/>
      <c r="F17" s="52"/>
      <c r="G17" s="52"/>
      <c r="H17" s="52"/>
      <c r="I17" s="52"/>
      <c r="J17" s="52"/>
      <c r="K17" s="52">
        <f t="shared" si="3"/>
        <v>6160</v>
      </c>
      <c r="L17" s="52">
        <v>6160</v>
      </c>
      <c r="M17" s="52"/>
      <c r="N17" s="52"/>
      <c r="O17" s="52"/>
    </row>
    <row r="18" spans="1:15" x14ac:dyDescent="0.25">
      <c r="A18" s="51"/>
      <c r="B18" s="62" t="s">
        <v>282</v>
      </c>
      <c r="C18" s="52">
        <f t="shared" si="2"/>
        <v>950</v>
      </c>
      <c r="D18" s="52"/>
      <c r="E18" s="52"/>
      <c r="F18" s="52"/>
      <c r="G18" s="52">
        <v>950</v>
      </c>
      <c r="H18" s="52"/>
      <c r="I18" s="52"/>
      <c r="J18" s="52"/>
      <c r="K18" s="52">
        <f t="shared" si="3"/>
        <v>0</v>
      </c>
      <c r="L18" s="52"/>
      <c r="M18" s="52"/>
      <c r="N18" s="52"/>
      <c r="O18" s="52"/>
    </row>
    <row r="19" spans="1:15" x14ac:dyDescent="0.25">
      <c r="A19" s="51"/>
      <c r="B19" s="62" t="s">
        <v>283</v>
      </c>
      <c r="C19" s="52">
        <f t="shared" si="2"/>
        <v>1000</v>
      </c>
      <c r="D19" s="52"/>
      <c r="E19" s="52"/>
      <c r="F19" s="52"/>
      <c r="G19" s="52">
        <v>1000</v>
      </c>
      <c r="H19" s="52"/>
      <c r="I19" s="52"/>
      <c r="J19" s="52"/>
      <c r="K19" s="52">
        <f t="shared" si="3"/>
        <v>0</v>
      </c>
      <c r="L19" s="52"/>
      <c r="M19" s="52"/>
      <c r="N19" s="52"/>
      <c r="O19" s="52"/>
    </row>
    <row r="20" spans="1:15" x14ac:dyDescent="0.25">
      <c r="A20" s="51"/>
      <c r="B20" s="62" t="s">
        <v>284</v>
      </c>
      <c r="C20" s="52">
        <f t="shared" si="2"/>
        <v>1000</v>
      </c>
      <c r="D20" s="52"/>
      <c r="E20" s="52"/>
      <c r="F20" s="52"/>
      <c r="G20" s="52">
        <v>1000</v>
      </c>
      <c r="H20" s="52"/>
      <c r="I20" s="52"/>
      <c r="J20" s="52"/>
      <c r="K20" s="52">
        <f t="shared" si="3"/>
        <v>0</v>
      </c>
      <c r="L20" s="52"/>
      <c r="M20" s="52"/>
      <c r="N20" s="52"/>
      <c r="O20" s="52"/>
    </row>
    <row r="21" spans="1:15" ht="31.5" x14ac:dyDescent="0.25">
      <c r="A21" s="51"/>
      <c r="B21" s="63" t="s">
        <v>285</v>
      </c>
      <c r="C21" s="52">
        <f t="shared" si="2"/>
        <v>1500</v>
      </c>
      <c r="D21" s="52"/>
      <c r="E21" s="52"/>
      <c r="F21" s="52"/>
      <c r="G21" s="52">
        <v>1500</v>
      </c>
      <c r="H21" s="52"/>
      <c r="I21" s="52"/>
      <c r="J21" s="52"/>
      <c r="K21" s="52">
        <f t="shared" si="3"/>
        <v>0</v>
      </c>
      <c r="L21" s="52"/>
      <c r="M21" s="52"/>
      <c r="N21" s="52"/>
      <c r="O21" s="52"/>
    </row>
    <row r="22" spans="1:15" x14ac:dyDescent="0.25">
      <c r="A22" s="51"/>
      <c r="B22" s="62" t="s">
        <v>286</v>
      </c>
      <c r="C22" s="52">
        <f t="shared" si="2"/>
        <v>950</v>
      </c>
      <c r="D22" s="52"/>
      <c r="E22" s="52"/>
      <c r="F22" s="52"/>
      <c r="G22" s="52">
        <v>950</v>
      </c>
      <c r="H22" s="52"/>
      <c r="I22" s="52"/>
      <c r="J22" s="52"/>
      <c r="K22" s="52">
        <f t="shared" si="3"/>
        <v>0</v>
      </c>
      <c r="L22" s="52"/>
      <c r="M22" s="52"/>
      <c r="N22" s="52"/>
      <c r="O22" s="52"/>
    </row>
    <row r="23" spans="1:15" x14ac:dyDescent="0.25">
      <c r="A23" s="51"/>
      <c r="B23" s="62" t="s">
        <v>287</v>
      </c>
      <c r="C23" s="52">
        <f t="shared" si="2"/>
        <v>1000</v>
      </c>
      <c r="D23" s="52"/>
      <c r="E23" s="52"/>
      <c r="F23" s="52"/>
      <c r="G23" s="52">
        <v>1000</v>
      </c>
      <c r="H23" s="52"/>
      <c r="I23" s="52"/>
      <c r="J23" s="52"/>
      <c r="K23" s="52">
        <f t="shared" si="3"/>
        <v>0</v>
      </c>
      <c r="L23" s="52"/>
      <c r="M23" s="52"/>
      <c r="N23" s="52"/>
      <c r="O23" s="52"/>
    </row>
    <row r="24" spans="1:15" x14ac:dyDescent="0.25">
      <c r="A24" s="51"/>
      <c r="B24" s="62" t="s">
        <v>288</v>
      </c>
      <c r="C24" s="52">
        <f t="shared" si="2"/>
        <v>1000</v>
      </c>
      <c r="D24" s="52"/>
      <c r="E24" s="52"/>
      <c r="F24" s="52"/>
      <c r="G24" s="52">
        <v>1000</v>
      </c>
      <c r="H24" s="52"/>
      <c r="I24" s="52"/>
      <c r="J24" s="52"/>
      <c r="K24" s="52">
        <f t="shared" si="3"/>
        <v>0</v>
      </c>
      <c r="L24" s="52"/>
      <c r="M24" s="52"/>
      <c r="N24" s="52"/>
      <c r="O24" s="52"/>
    </row>
    <row r="25" spans="1:15" s="58" customFormat="1" ht="30" x14ac:dyDescent="0.25">
      <c r="A25" s="65"/>
      <c r="B25" s="66" t="s">
        <v>290</v>
      </c>
      <c r="C25" s="67">
        <f t="shared" si="2"/>
        <v>2500</v>
      </c>
      <c r="D25" s="67"/>
      <c r="E25" s="67"/>
      <c r="F25" s="67"/>
      <c r="G25" s="67"/>
      <c r="H25" s="67"/>
      <c r="I25" s="67"/>
      <c r="J25" s="67"/>
      <c r="K25" s="67">
        <f t="shared" si="3"/>
        <v>2500</v>
      </c>
      <c r="L25" s="67">
        <v>2500</v>
      </c>
      <c r="M25" s="67"/>
      <c r="N25" s="67"/>
      <c r="O25" s="67"/>
    </row>
    <row r="26" spans="1:15" s="58" customFormat="1" ht="15" x14ac:dyDescent="0.25">
      <c r="A26" s="65"/>
      <c r="B26" s="68" t="s">
        <v>291</v>
      </c>
      <c r="C26" s="67">
        <f t="shared" si="2"/>
        <v>10406</v>
      </c>
      <c r="D26" s="67">
        <v>10406</v>
      </c>
      <c r="E26" s="67"/>
      <c r="F26" s="67"/>
      <c r="G26" s="67"/>
      <c r="H26" s="67"/>
      <c r="I26" s="67"/>
      <c r="J26" s="67"/>
      <c r="K26" s="67">
        <f t="shared" si="3"/>
        <v>0</v>
      </c>
      <c r="L26" s="67"/>
      <c r="M26" s="67"/>
      <c r="N26" s="67"/>
      <c r="O26" s="67"/>
    </row>
    <row r="27" spans="1:15" s="58" customFormat="1" ht="15" x14ac:dyDescent="0.25">
      <c r="A27" s="65"/>
      <c r="B27" s="69" t="s">
        <v>258</v>
      </c>
      <c r="C27" s="67">
        <f t="shared" si="2"/>
        <v>825</v>
      </c>
      <c r="D27" s="67"/>
      <c r="E27" s="67"/>
      <c r="F27" s="67"/>
      <c r="G27" s="67">
        <v>825</v>
      </c>
      <c r="H27" s="67"/>
      <c r="I27" s="67"/>
      <c r="J27" s="67"/>
      <c r="K27" s="67">
        <f t="shared" si="3"/>
        <v>0</v>
      </c>
      <c r="L27" s="67"/>
      <c r="M27" s="67"/>
      <c r="N27" s="67"/>
      <c r="O27" s="67"/>
    </row>
    <row r="28" spans="1:15" s="58" customFormat="1" ht="15" x14ac:dyDescent="0.25">
      <c r="A28" s="65"/>
      <c r="B28" s="69" t="s">
        <v>259</v>
      </c>
      <c r="C28" s="67">
        <f t="shared" si="2"/>
        <v>1029</v>
      </c>
      <c r="D28" s="67"/>
      <c r="E28" s="67"/>
      <c r="F28" s="67"/>
      <c r="G28" s="67">
        <v>1029</v>
      </c>
      <c r="H28" s="67"/>
      <c r="I28" s="67"/>
      <c r="J28" s="67"/>
      <c r="K28" s="67">
        <f t="shared" si="3"/>
        <v>0</v>
      </c>
      <c r="L28" s="67"/>
      <c r="M28" s="67"/>
      <c r="N28" s="67"/>
      <c r="O28" s="67"/>
    </row>
    <row r="29" spans="1:15" s="17" customFormat="1" x14ac:dyDescent="0.25">
      <c r="A29" s="46">
        <v>2</v>
      </c>
      <c r="B29" s="53" t="s">
        <v>198</v>
      </c>
      <c r="C29" s="54">
        <f t="shared" ref="C29:O29" si="4">SUM(C30:C30)</f>
        <v>8900</v>
      </c>
      <c r="D29" s="54">
        <f t="shared" si="4"/>
        <v>0</v>
      </c>
      <c r="E29" s="54">
        <f t="shared" si="4"/>
        <v>0</v>
      </c>
      <c r="F29" s="54">
        <f t="shared" si="4"/>
        <v>0</v>
      </c>
      <c r="G29" s="54">
        <f t="shared" si="4"/>
        <v>0</v>
      </c>
      <c r="H29" s="54">
        <f t="shared" si="4"/>
        <v>0</v>
      </c>
      <c r="I29" s="54">
        <f t="shared" si="4"/>
        <v>0</v>
      </c>
      <c r="J29" s="54">
        <f t="shared" si="4"/>
        <v>0</v>
      </c>
      <c r="K29" s="54">
        <f t="shared" si="4"/>
        <v>0</v>
      </c>
      <c r="L29" s="54">
        <f t="shared" si="4"/>
        <v>0</v>
      </c>
      <c r="M29" s="54">
        <f t="shared" si="4"/>
        <v>0</v>
      </c>
      <c r="N29" s="54">
        <f t="shared" si="4"/>
        <v>8900</v>
      </c>
      <c r="O29" s="54">
        <f t="shared" si="4"/>
        <v>0</v>
      </c>
    </row>
    <row r="30" spans="1:15" ht="31.5" x14ac:dyDescent="0.25">
      <c r="A30" s="51"/>
      <c r="B30" s="64" t="s">
        <v>289</v>
      </c>
      <c r="C30" s="52">
        <f>SUM(D30:K30)+SUM(N30:O30)</f>
        <v>8900</v>
      </c>
      <c r="D30" s="52"/>
      <c r="E30" s="52"/>
      <c r="F30" s="52"/>
      <c r="G30" s="52"/>
      <c r="H30" s="52"/>
      <c r="I30" s="52"/>
      <c r="J30" s="52"/>
      <c r="K30" s="52">
        <f>L30+M30</f>
        <v>0</v>
      </c>
      <c r="L30" s="52"/>
      <c r="M30" s="52"/>
      <c r="N30" s="52">
        <v>8900</v>
      </c>
      <c r="O30" s="52"/>
    </row>
    <row r="31" spans="1:15" s="17" customFormat="1" x14ac:dyDescent="0.25">
      <c r="A31" s="46">
        <v>3</v>
      </c>
      <c r="B31" s="49" t="s">
        <v>252</v>
      </c>
      <c r="C31" s="54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</row>
  </sheetData>
  <mergeCells count="20">
    <mergeCell ref="A4:O4"/>
    <mergeCell ref="N7:N8"/>
    <mergeCell ref="O7:O8"/>
    <mergeCell ref="M1:O1"/>
    <mergeCell ref="D6:O6"/>
    <mergeCell ref="A3:O3"/>
    <mergeCell ref="A2:O2"/>
    <mergeCell ref="M5:O5"/>
    <mergeCell ref="B6:B8"/>
    <mergeCell ref="A6:A8"/>
    <mergeCell ref="C6:C8"/>
    <mergeCell ref="L7:M7"/>
    <mergeCell ref="K7:K8"/>
    <mergeCell ref="J7:J8"/>
    <mergeCell ref="I7:I8"/>
    <mergeCell ref="D7:D8"/>
    <mergeCell ref="H7:H8"/>
    <mergeCell ref="G7:G8"/>
    <mergeCell ref="F7:F8"/>
    <mergeCell ref="E7:E8"/>
  </mergeCells>
  <phoneticPr fontId="2" type="noConversion"/>
  <printOptions horizontalCentered="1"/>
  <pageMargins left="0.24" right="0.16" top="0.2" bottom="0.48" header="0.2" footer="0.2"/>
  <pageSetup paperSize="9" scale="75" orientation="landscape" verticalDpi="0" r:id="rId1"/>
  <headerFooter alignWithMargins="0">
    <oddFooter>&amp;F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1"/>
  <sheetViews>
    <sheetView zoomScale="110" zoomScaleNormal="110" workbookViewId="0">
      <selection activeCell="B39" sqref="B39"/>
    </sheetView>
  </sheetViews>
  <sheetFormatPr defaultRowHeight="15.75" x14ac:dyDescent="0.25"/>
  <cols>
    <col min="1" max="1" width="5.625" style="29" customWidth="1"/>
    <col min="2" max="2" width="29.375" customWidth="1"/>
    <col min="3" max="3" width="10.25" bestFit="1" customWidth="1"/>
    <col min="4" max="15" width="10.875" customWidth="1"/>
  </cols>
  <sheetData>
    <row r="1" spans="1:15" x14ac:dyDescent="0.25">
      <c r="M1" s="90" t="s">
        <v>131</v>
      </c>
      <c r="N1" s="90"/>
      <c r="O1" s="90"/>
    </row>
    <row r="2" spans="1:15" s="17" customFormat="1" ht="18.75" x14ac:dyDescent="0.3">
      <c r="A2" s="88" t="s">
        <v>292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</row>
    <row r="3" spans="1:15" hidden="1" x14ac:dyDescent="0.25">
      <c r="A3" s="100" t="s">
        <v>28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15" x14ac:dyDescent="0.25">
      <c r="A4" s="89" t="str">
        <f>'MAU 81'!A3:C3</f>
        <v>(Kèm theo Quyết định số:        /QĐ-UBND ngày      /12/2024 của UBND huyện Phụng Hiệp)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</row>
    <row r="5" spans="1:15" x14ac:dyDescent="0.25">
      <c r="C5" s="38"/>
      <c r="E5" s="38"/>
      <c r="M5" s="101" t="s">
        <v>142</v>
      </c>
      <c r="N5" s="101"/>
      <c r="O5" s="101"/>
    </row>
    <row r="6" spans="1:15" s="58" customFormat="1" ht="15" x14ac:dyDescent="0.25">
      <c r="A6" s="165" t="s">
        <v>0</v>
      </c>
      <c r="B6" s="165" t="s">
        <v>116</v>
      </c>
      <c r="C6" s="165" t="s">
        <v>117</v>
      </c>
      <c r="D6" s="166" t="s">
        <v>118</v>
      </c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</row>
    <row r="7" spans="1:15" s="168" customFormat="1" ht="35.25" customHeight="1" x14ac:dyDescent="0.25">
      <c r="A7" s="165"/>
      <c r="B7" s="165"/>
      <c r="C7" s="165"/>
      <c r="D7" s="167" t="s">
        <v>119</v>
      </c>
      <c r="E7" s="167" t="s">
        <v>120</v>
      </c>
      <c r="F7" s="167" t="s">
        <v>224</v>
      </c>
      <c r="G7" s="167" t="s">
        <v>192</v>
      </c>
      <c r="H7" s="167" t="s">
        <v>123</v>
      </c>
      <c r="I7" s="167" t="s">
        <v>124</v>
      </c>
      <c r="J7" s="167" t="s">
        <v>125</v>
      </c>
      <c r="K7" s="167" t="s">
        <v>129</v>
      </c>
      <c r="L7" s="165" t="s">
        <v>118</v>
      </c>
      <c r="M7" s="165"/>
      <c r="N7" s="167" t="s">
        <v>128</v>
      </c>
      <c r="O7" s="167" t="s">
        <v>303</v>
      </c>
    </row>
    <row r="8" spans="1:15" s="168" customFormat="1" ht="90" customHeight="1" x14ac:dyDescent="0.25">
      <c r="A8" s="165"/>
      <c r="B8" s="165"/>
      <c r="C8" s="165"/>
      <c r="D8" s="167"/>
      <c r="E8" s="167"/>
      <c r="F8" s="167"/>
      <c r="G8" s="167"/>
      <c r="H8" s="167"/>
      <c r="I8" s="167"/>
      <c r="J8" s="167"/>
      <c r="K8" s="167"/>
      <c r="L8" s="169" t="s">
        <v>186</v>
      </c>
      <c r="M8" s="169" t="s">
        <v>127</v>
      </c>
      <c r="N8" s="167"/>
      <c r="O8" s="167"/>
    </row>
    <row r="9" spans="1:15" s="25" customFormat="1" x14ac:dyDescent="0.25">
      <c r="A9" s="146" t="s">
        <v>14</v>
      </c>
      <c r="B9" s="146" t="s">
        <v>15</v>
      </c>
      <c r="C9" s="148" t="s">
        <v>4</v>
      </c>
      <c r="D9" s="148" t="s">
        <v>3</v>
      </c>
      <c r="E9" s="148" t="s">
        <v>16</v>
      </c>
      <c r="F9" s="148" t="s">
        <v>2</v>
      </c>
      <c r="G9" s="148" t="s">
        <v>5</v>
      </c>
      <c r="H9" s="148" t="s">
        <v>6</v>
      </c>
      <c r="I9" s="148" t="s">
        <v>7</v>
      </c>
      <c r="J9" s="148" t="s">
        <v>17</v>
      </c>
      <c r="K9" s="148" t="s">
        <v>18</v>
      </c>
      <c r="L9" s="148" t="s">
        <v>21</v>
      </c>
      <c r="M9" s="148" t="s">
        <v>22</v>
      </c>
      <c r="N9" s="148" t="s">
        <v>23</v>
      </c>
      <c r="O9" s="148" t="s">
        <v>24</v>
      </c>
    </row>
    <row r="10" spans="1:15" s="57" customFormat="1" ht="14.25" x14ac:dyDescent="0.2">
      <c r="A10" s="81"/>
      <c r="B10" s="81" t="s">
        <v>227</v>
      </c>
      <c r="C10" s="71">
        <f t="shared" ref="C10:O10" si="0">C11+C15+C29+C59</f>
        <v>664983</v>
      </c>
      <c r="D10" s="71">
        <f t="shared" si="0"/>
        <v>424572</v>
      </c>
      <c r="E10" s="71">
        <f t="shared" si="0"/>
        <v>560</v>
      </c>
      <c r="F10" s="71">
        <f t="shared" si="0"/>
        <v>4820</v>
      </c>
      <c r="G10" s="71">
        <f t="shared" si="0"/>
        <v>1969</v>
      </c>
      <c r="H10" s="71">
        <f t="shared" si="0"/>
        <v>1337</v>
      </c>
      <c r="I10" s="71">
        <f t="shared" si="0"/>
        <v>560</v>
      </c>
      <c r="J10" s="71">
        <f t="shared" si="0"/>
        <v>8828</v>
      </c>
      <c r="K10" s="71">
        <f t="shared" si="0"/>
        <v>59091</v>
      </c>
      <c r="L10" s="71">
        <f t="shared" si="0"/>
        <v>29920</v>
      </c>
      <c r="M10" s="71">
        <f t="shared" si="0"/>
        <v>29171</v>
      </c>
      <c r="N10" s="71">
        <f t="shared" si="0"/>
        <v>48246</v>
      </c>
      <c r="O10" s="71">
        <f t="shared" si="0"/>
        <v>115000</v>
      </c>
    </row>
    <row r="11" spans="1:15" s="57" customFormat="1" ht="14.25" x14ac:dyDescent="0.2">
      <c r="A11" s="81" t="s">
        <v>1</v>
      </c>
      <c r="B11" s="72" t="s">
        <v>184</v>
      </c>
      <c r="C11" s="71">
        <f>SUM(C12:C14)</f>
        <v>59091</v>
      </c>
      <c r="D11" s="71">
        <f t="shared" ref="D11:O11" si="1">SUM(D12:D14)</f>
        <v>0</v>
      </c>
      <c r="E11" s="71">
        <f t="shared" si="1"/>
        <v>0</v>
      </c>
      <c r="F11" s="71">
        <f t="shared" si="1"/>
        <v>0</v>
      </c>
      <c r="G11" s="71">
        <f t="shared" si="1"/>
        <v>0</v>
      </c>
      <c r="H11" s="71">
        <f t="shared" si="1"/>
        <v>0</v>
      </c>
      <c r="I11" s="71">
        <f t="shared" si="1"/>
        <v>0</v>
      </c>
      <c r="J11" s="71">
        <f t="shared" si="1"/>
        <v>0</v>
      </c>
      <c r="K11" s="71">
        <f t="shared" si="1"/>
        <v>59091</v>
      </c>
      <c r="L11" s="71">
        <f t="shared" si="1"/>
        <v>29920</v>
      </c>
      <c r="M11" s="71">
        <f t="shared" si="1"/>
        <v>29171</v>
      </c>
      <c r="N11" s="71">
        <f t="shared" si="1"/>
        <v>0</v>
      </c>
      <c r="O11" s="71">
        <f t="shared" si="1"/>
        <v>0</v>
      </c>
    </row>
    <row r="12" spans="1:15" s="58" customFormat="1" ht="30" x14ac:dyDescent="0.25">
      <c r="A12" s="65"/>
      <c r="B12" s="73" t="s">
        <v>293</v>
      </c>
      <c r="C12" s="67">
        <f>SUM(D12:K12)+SUM(N12:O12)</f>
        <v>10916</v>
      </c>
      <c r="D12" s="67"/>
      <c r="E12" s="67"/>
      <c r="F12" s="67"/>
      <c r="G12" s="67"/>
      <c r="H12" s="67"/>
      <c r="I12" s="67"/>
      <c r="J12" s="67"/>
      <c r="K12" s="67">
        <f t="shared" ref="K12:K61" si="2">L12+M12</f>
        <v>10916</v>
      </c>
      <c r="L12" s="67"/>
      <c r="M12" s="67">
        <v>10916</v>
      </c>
      <c r="N12" s="67"/>
      <c r="O12" s="67"/>
    </row>
    <row r="13" spans="1:15" s="58" customFormat="1" ht="45" x14ac:dyDescent="0.25">
      <c r="A13" s="65"/>
      <c r="B13" s="73" t="s">
        <v>240</v>
      </c>
      <c r="C13" s="67">
        <f t="shared" ref="C13:C27" si="3">SUM(D13:K13)+SUM(N13:O13)</f>
        <v>18255</v>
      </c>
      <c r="D13" s="67"/>
      <c r="E13" s="67"/>
      <c r="F13" s="67"/>
      <c r="G13" s="67"/>
      <c r="H13" s="67"/>
      <c r="I13" s="67"/>
      <c r="J13" s="67"/>
      <c r="K13" s="67">
        <f t="shared" si="2"/>
        <v>18255</v>
      </c>
      <c r="L13" s="67"/>
      <c r="M13" s="67">
        <v>18255</v>
      </c>
      <c r="N13" s="67"/>
      <c r="O13" s="67"/>
    </row>
    <row r="14" spans="1:15" s="58" customFormat="1" ht="15" x14ac:dyDescent="0.25">
      <c r="A14" s="65"/>
      <c r="B14" s="74" t="s">
        <v>185</v>
      </c>
      <c r="C14" s="67">
        <f t="shared" si="3"/>
        <v>29920</v>
      </c>
      <c r="D14" s="67"/>
      <c r="E14" s="67"/>
      <c r="F14" s="67"/>
      <c r="G14" s="67"/>
      <c r="H14" s="67"/>
      <c r="I14" s="67"/>
      <c r="J14" s="67"/>
      <c r="K14" s="67">
        <f t="shared" si="2"/>
        <v>29920</v>
      </c>
      <c r="L14" s="67">
        <v>29920</v>
      </c>
      <c r="M14" s="67"/>
      <c r="N14" s="67"/>
      <c r="O14" s="67"/>
    </row>
    <row r="15" spans="1:15" s="57" customFormat="1" ht="14.25" x14ac:dyDescent="0.2">
      <c r="A15" s="81" t="s">
        <v>8</v>
      </c>
      <c r="B15" s="75" t="s">
        <v>187</v>
      </c>
      <c r="C15" s="71">
        <f>C16+C21+C22+C23+C24+C25</f>
        <v>552826</v>
      </c>
      <c r="D15" s="71">
        <f t="shared" ref="D15:O15" si="4">D16+D21+D22+D23+D24+D25</f>
        <v>424572</v>
      </c>
      <c r="E15" s="71">
        <f t="shared" si="4"/>
        <v>560</v>
      </c>
      <c r="F15" s="71">
        <f t="shared" si="4"/>
        <v>0</v>
      </c>
      <c r="G15" s="71">
        <f t="shared" si="4"/>
        <v>1969</v>
      </c>
      <c r="H15" s="71">
        <f t="shared" si="4"/>
        <v>1337</v>
      </c>
      <c r="I15" s="71">
        <f t="shared" si="4"/>
        <v>560</v>
      </c>
      <c r="J15" s="71">
        <f t="shared" si="4"/>
        <v>8828</v>
      </c>
      <c r="K15" s="71">
        <f t="shared" si="4"/>
        <v>0</v>
      </c>
      <c r="L15" s="71">
        <f t="shared" si="4"/>
        <v>0</v>
      </c>
      <c r="M15" s="71">
        <f t="shared" si="4"/>
        <v>0</v>
      </c>
      <c r="N15" s="71">
        <f t="shared" si="4"/>
        <v>0</v>
      </c>
      <c r="O15" s="71">
        <f t="shared" si="4"/>
        <v>115000</v>
      </c>
    </row>
    <row r="16" spans="1:15" s="58" customFormat="1" ht="15" x14ac:dyDescent="0.25">
      <c r="A16" s="65"/>
      <c r="B16" s="74" t="s">
        <v>225</v>
      </c>
      <c r="C16" s="67">
        <f>SUM(C17:C20)</f>
        <v>3866</v>
      </c>
      <c r="D16" s="67">
        <f t="shared" ref="D16:O16" si="5">SUM(D17:D20)</f>
        <v>0</v>
      </c>
      <c r="E16" s="67">
        <f t="shared" si="5"/>
        <v>0</v>
      </c>
      <c r="F16" s="67">
        <f t="shared" si="5"/>
        <v>0</v>
      </c>
      <c r="G16" s="67">
        <f t="shared" si="5"/>
        <v>1969</v>
      </c>
      <c r="H16" s="67">
        <f t="shared" si="5"/>
        <v>1337</v>
      </c>
      <c r="I16" s="67">
        <f t="shared" si="5"/>
        <v>560</v>
      </c>
      <c r="J16" s="67">
        <f t="shared" si="5"/>
        <v>0</v>
      </c>
      <c r="K16" s="67">
        <f t="shared" si="5"/>
        <v>0</v>
      </c>
      <c r="L16" s="67">
        <f t="shared" si="5"/>
        <v>0</v>
      </c>
      <c r="M16" s="67">
        <f t="shared" si="5"/>
        <v>0</v>
      </c>
      <c r="N16" s="67">
        <f t="shared" si="5"/>
        <v>0</v>
      </c>
      <c r="O16" s="67">
        <f t="shared" si="5"/>
        <v>0</v>
      </c>
    </row>
    <row r="17" spans="1:15" s="58" customFormat="1" ht="15" x14ac:dyDescent="0.25">
      <c r="A17" s="65"/>
      <c r="B17" s="74" t="s">
        <v>260</v>
      </c>
      <c r="C17" s="67">
        <f t="shared" si="3"/>
        <v>1685</v>
      </c>
      <c r="D17" s="67"/>
      <c r="E17" s="67"/>
      <c r="F17" s="67"/>
      <c r="G17" s="67">
        <v>1685</v>
      </c>
      <c r="H17" s="67"/>
      <c r="I17" s="67"/>
      <c r="J17" s="67"/>
      <c r="K17" s="67"/>
      <c r="L17" s="67"/>
      <c r="M17" s="67"/>
      <c r="N17" s="67"/>
      <c r="O17" s="67"/>
    </row>
    <row r="18" spans="1:15" s="58" customFormat="1" ht="15" x14ac:dyDescent="0.25">
      <c r="A18" s="65"/>
      <c r="B18" s="74" t="s">
        <v>261</v>
      </c>
      <c r="C18" s="67">
        <f t="shared" si="3"/>
        <v>284</v>
      </c>
      <c r="D18" s="67"/>
      <c r="E18" s="67"/>
      <c r="F18" s="67"/>
      <c r="G18" s="67">
        <v>284</v>
      </c>
      <c r="H18" s="67"/>
      <c r="I18" s="67"/>
      <c r="J18" s="67"/>
      <c r="K18" s="67"/>
      <c r="L18" s="67"/>
      <c r="M18" s="67"/>
      <c r="N18" s="67"/>
      <c r="O18" s="67"/>
    </row>
    <row r="19" spans="1:15" s="58" customFormat="1" ht="15" x14ac:dyDescent="0.25">
      <c r="A19" s="65"/>
      <c r="B19" s="74" t="s">
        <v>262</v>
      </c>
      <c r="C19" s="67">
        <f t="shared" si="3"/>
        <v>1337</v>
      </c>
      <c r="D19" s="67"/>
      <c r="E19" s="67"/>
      <c r="F19" s="67"/>
      <c r="G19" s="67"/>
      <c r="H19" s="67">
        <v>1337</v>
      </c>
      <c r="I19" s="67"/>
      <c r="J19" s="67"/>
      <c r="K19" s="67"/>
      <c r="L19" s="67"/>
      <c r="M19" s="67"/>
      <c r="N19" s="67"/>
      <c r="O19" s="67"/>
    </row>
    <row r="20" spans="1:15" s="58" customFormat="1" ht="15" x14ac:dyDescent="0.25">
      <c r="A20" s="65"/>
      <c r="B20" s="74" t="s">
        <v>263</v>
      </c>
      <c r="C20" s="67">
        <f t="shared" si="3"/>
        <v>560</v>
      </c>
      <c r="D20" s="67"/>
      <c r="E20" s="67"/>
      <c r="F20" s="67"/>
      <c r="G20" s="67"/>
      <c r="H20" s="67"/>
      <c r="I20" s="67">
        <v>560</v>
      </c>
      <c r="J20" s="67"/>
      <c r="K20" s="67"/>
      <c r="L20" s="67"/>
      <c r="M20" s="67"/>
      <c r="N20" s="67"/>
      <c r="O20" s="67"/>
    </row>
    <row r="21" spans="1:15" s="58" customFormat="1" ht="15" x14ac:dyDescent="0.25">
      <c r="A21" s="65"/>
      <c r="B21" s="74" t="s">
        <v>188</v>
      </c>
      <c r="C21" s="67">
        <f t="shared" si="3"/>
        <v>115000</v>
      </c>
      <c r="D21" s="67"/>
      <c r="E21" s="67"/>
      <c r="F21" s="67"/>
      <c r="G21" s="67"/>
      <c r="H21" s="67"/>
      <c r="I21" s="67"/>
      <c r="J21" s="67"/>
      <c r="K21" s="67">
        <f t="shared" si="2"/>
        <v>0</v>
      </c>
      <c r="L21" s="67"/>
      <c r="M21" s="67"/>
      <c r="N21" s="67"/>
      <c r="O21" s="67">
        <v>115000</v>
      </c>
    </row>
    <row r="22" spans="1:15" s="58" customFormat="1" ht="15" x14ac:dyDescent="0.25">
      <c r="A22" s="65"/>
      <c r="B22" s="74" t="s">
        <v>189</v>
      </c>
      <c r="C22" s="67">
        <f t="shared" si="3"/>
        <v>560</v>
      </c>
      <c r="D22" s="67"/>
      <c r="E22" s="67">
        <v>560</v>
      </c>
      <c r="F22" s="67"/>
      <c r="G22" s="67"/>
      <c r="H22" s="67"/>
      <c r="I22" s="67"/>
      <c r="J22" s="67"/>
      <c r="K22" s="67">
        <f t="shared" si="2"/>
        <v>0</v>
      </c>
      <c r="L22" s="67"/>
      <c r="M22" s="67"/>
      <c r="N22" s="67"/>
      <c r="O22" s="67"/>
    </row>
    <row r="23" spans="1:15" s="58" customFormat="1" ht="15" x14ac:dyDescent="0.25">
      <c r="A23" s="65"/>
      <c r="B23" s="74" t="s">
        <v>190</v>
      </c>
      <c r="C23" s="67">
        <f t="shared" si="3"/>
        <v>8828</v>
      </c>
      <c r="D23" s="67"/>
      <c r="E23" s="67"/>
      <c r="F23" s="67"/>
      <c r="G23" s="67"/>
      <c r="H23" s="67"/>
      <c r="I23" s="67"/>
      <c r="J23" s="67">
        <v>8828</v>
      </c>
      <c r="K23" s="67">
        <f t="shared" si="2"/>
        <v>0</v>
      </c>
      <c r="L23" s="67"/>
      <c r="M23" s="67"/>
      <c r="N23" s="67"/>
      <c r="O23" s="67"/>
    </row>
    <row r="24" spans="1:15" s="58" customFormat="1" ht="15" x14ac:dyDescent="0.25">
      <c r="A24" s="65"/>
      <c r="B24" s="74" t="s">
        <v>191</v>
      </c>
      <c r="C24" s="67">
        <f t="shared" si="3"/>
        <v>416093</v>
      </c>
      <c r="D24" s="67">
        <f>420621-4528</f>
        <v>416093</v>
      </c>
      <c r="E24" s="67"/>
      <c r="F24" s="67"/>
      <c r="G24" s="67"/>
      <c r="H24" s="67"/>
      <c r="I24" s="67"/>
      <c r="J24" s="67"/>
      <c r="K24" s="67">
        <f t="shared" si="2"/>
        <v>0</v>
      </c>
      <c r="L24" s="67"/>
      <c r="M24" s="67"/>
      <c r="N24" s="67"/>
      <c r="O24" s="67"/>
    </row>
    <row r="25" spans="1:15" s="58" customFormat="1" ht="15" x14ac:dyDescent="0.25">
      <c r="A25" s="65"/>
      <c r="B25" s="76" t="s">
        <v>193</v>
      </c>
      <c r="C25" s="67">
        <f t="shared" ref="C25:O25" si="6">SUM(C26:C28)</f>
        <v>8479</v>
      </c>
      <c r="D25" s="67">
        <f t="shared" si="6"/>
        <v>8479</v>
      </c>
      <c r="E25" s="67">
        <f t="shared" si="6"/>
        <v>0</v>
      </c>
      <c r="F25" s="67">
        <f t="shared" si="6"/>
        <v>0</v>
      </c>
      <c r="G25" s="67">
        <f t="shared" si="6"/>
        <v>0</v>
      </c>
      <c r="H25" s="67">
        <f t="shared" si="6"/>
        <v>0</v>
      </c>
      <c r="I25" s="67">
        <f t="shared" si="6"/>
        <v>0</v>
      </c>
      <c r="J25" s="67">
        <f t="shared" si="6"/>
        <v>0</v>
      </c>
      <c r="K25" s="67">
        <f t="shared" si="6"/>
        <v>0</v>
      </c>
      <c r="L25" s="67">
        <f t="shared" si="6"/>
        <v>0</v>
      </c>
      <c r="M25" s="67">
        <f t="shared" si="6"/>
        <v>0</v>
      </c>
      <c r="N25" s="67">
        <f t="shared" si="6"/>
        <v>0</v>
      </c>
      <c r="O25" s="67">
        <f t="shared" si="6"/>
        <v>0</v>
      </c>
    </row>
    <row r="26" spans="1:15" s="58" customFormat="1" ht="15" x14ac:dyDescent="0.25">
      <c r="A26" s="65"/>
      <c r="B26" s="74" t="s">
        <v>254</v>
      </c>
      <c r="C26" s="67">
        <f t="shared" si="3"/>
        <v>3384</v>
      </c>
      <c r="D26" s="67">
        <v>3384</v>
      </c>
      <c r="E26" s="67"/>
      <c r="F26" s="67"/>
      <c r="G26" s="67"/>
      <c r="H26" s="67"/>
      <c r="I26" s="67"/>
      <c r="J26" s="67"/>
      <c r="K26" s="67">
        <f t="shared" si="2"/>
        <v>0</v>
      </c>
      <c r="L26" s="67"/>
      <c r="M26" s="67"/>
      <c r="N26" s="67"/>
      <c r="O26" s="67"/>
    </row>
    <row r="27" spans="1:15" s="58" customFormat="1" ht="15" x14ac:dyDescent="0.25">
      <c r="A27" s="65"/>
      <c r="B27" s="74" t="s">
        <v>194</v>
      </c>
      <c r="C27" s="67">
        <f t="shared" si="3"/>
        <v>700</v>
      </c>
      <c r="D27" s="67">
        <v>700</v>
      </c>
      <c r="E27" s="67"/>
      <c r="F27" s="67"/>
      <c r="G27" s="67"/>
      <c r="H27" s="67"/>
      <c r="I27" s="67"/>
      <c r="J27" s="67"/>
      <c r="K27" s="67">
        <f t="shared" si="2"/>
        <v>0</v>
      </c>
      <c r="L27" s="67"/>
      <c r="M27" s="67"/>
      <c r="N27" s="67"/>
      <c r="O27" s="67"/>
    </row>
    <row r="28" spans="1:15" s="58" customFormat="1" ht="15" x14ac:dyDescent="0.25">
      <c r="A28" s="65"/>
      <c r="B28" s="74" t="s">
        <v>195</v>
      </c>
      <c r="C28" s="67">
        <f>SUM(D28:K28)+SUM(N28:O28)</f>
        <v>4395</v>
      </c>
      <c r="D28" s="67">
        <v>4395</v>
      </c>
      <c r="E28" s="67"/>
      <c r="F28" s="67"/>
      <c r="G28" s="67"/>
      <c r="H28" s="67"/>
      <c r="I28" s="67"/>
      <c r="J28" s="67"/>
      <c r="K28" s="67">
        <f t="shared" si="2"/>
        <v>0</v>
      </c>
      <c r="L28" s="67"/>
      <c r="M28" s="67"/>
      <c r="N28" s="67"/>
      <c r="O28" s="67"/>
    </row>
    <row r="29" spans="1:15" s="57" customFormat="1" ht="28.5" x14ac:dyDescent="0.2">
      <c r="A29" s="81" t="s">
        <v>13</v>
      </c>
      <c r="B29" s="77" t="s">
        <v>226</v>
      </c>
      <c r="C29" s="71">
        <f t="shared" ref="C29:O29" si="7">C30+C42+C48+C55+C57</f>
        <v>48246</v>
      </c>
      <c r="D29" s="71">
        <f t="shared" si="7"/>
        <v>0</v>
      </c>
      <c r="E29" s="71">
        <f t="shared" si="7"/>
        <v>0</v>
      </c>
      <c r="F29" s="71">
        <f t="shared" si="7"/>
        <v>0</v>
      </c>
      <c r="G29" s="71">
        <f t="shared" si="7"/>
        <v>0</v>
      </c>
      <c r="H29" s="71">
        <f t="shared" si="7"/>
        <v>0</v>
      </c>
      <c r="I29" s="71">
        <f t="shared" si="7"/>
        <v>0</v>
      </c>
      <c r="J29" s="71">
        <f t="shared" si="7"/>
        <v>0</v>
      </c>
      <c r="K29" s="71">
        <f t="shared" si="7"/>
        <v>0</v>
      </c>
      <c r="L29" s="71">
        <f t="shared" si="7"/>
        <v>0</v>
      </c>
      <c r="M29" s="71">
        <f t="shared" si="7"/>
        <v>0</v>
      </c>
      <c r="N29" s="71">
        <f t="shared" si="7"/>
        <v>48246</v>
      </c>
      <c r="O29" s="71">
        <f t="shared" si="7"/>
        <v>0</v>
      </c>
    </row>
    <row r="30" spans="1:15" s="57" customFormat="1" ht="14.25" x14ac:dyDescent="0.2">
      <c r="A30" s="81">
        <v>1</v>
      </c>
      <c r="B30" s="72" t="s">
        <v>196</v>
      </c>
      <c r="C30" s="71">
        <f t="shared" ref="C30:O30" si="8">SUM(C31:C41)</f>
        <v>21904</v>
      </c>
      <c r="D30" s="71">
        <f t="shared" si="8"/>
        <v>0</v>
      </c>
      <c r="E30" s="71">
        <f t="shared" si="8"/>
        <v>0</v>
      </c>
      <c r="F30" s="71">
        <f t="shared" si="8"/>
        <v>0</v>
      </c>
      <c r="G30" s="71">
        <f t="shared" si="8"/>
        <v>0</v>
      </c>
      <c r="H30" s="71">
        <f t="shared" si="8"/>
        <v>0</v>
      </c>
      <c r="I30" s="71">
        <f t="shared" si="8"/>
        <v>0</v>
      </c>
      <c r="J30" s="71">
        <f t="shared" si="8"/>
        <v>0</v>
      </c>
      <c r="K30" s="71">
        <f t="shared" si="8"/>
        <v>0</v>
      </c>
      <c r="L30" s="71">
        <f t="shared" si="8"/>
        <v>0</v>
      </c>
      <c r="M30" s="71">
        <f t="shared" si="8"/>
        <v>0</v>
      </c>
      <c r="N30" s="71">
        <f t="shared" si="8"/>
        <v>21904</v>
      </c>
      <c r="O30" s="71">
        <f t="shared" si="8"/>
        <v>0</v>
      </c>
    </row>
    <row r="31" spans="1:15" s="58" customFormat="1" ht="15" x14ac:dyDescent="0.25">
      <c r="A31" s="65"/>
      <c r="B31" s="74" t="s">
        <v>197</v>
      </c>
      <c r="C31" s="67">
        <f t="shared" ref="C31:C61" si="9">SUM(D31:K31)+SUM(N31:O31)</f>
        <v>8252</v>
      </c>
      <c r="D31" s="67"/>
      <c r="E31" s="67"/>
      <c r="F31" s="67"/>
      <c r="G31" s="67"/>
      <c r="H31" s="67"/>
      <c r="I31" s="67"/>
      <c r="J31" s="67"/>
      <c r="K31" s="67">
        <f t="shared" si="2"/>
        <v>0</v>
      </c>
      <c r="L31" s="67"/>
      <c r="M31" s="67"/>
      <c r="N31" s="67">
        <v>8252</v>
      </c>
      <c r="O31" s="67"/>
    </row>
    <row r="32" spans="1:15" s="58" customFormat="1" ht="15" x14ac:dyDescent="0.25">
      <c r="A32" s="65"/>
      <c r="B32" s="70" t="s">
        <v>200</v>
      </c>
      <c r="C32" s="67">
        <f t="shared" si="9"/>
        <v>1668</v>
      </c>
      <c r="D32" s="67"/>
      <c r="E32" s="67"/>
      <c r="F32" s="67"/>
      <c r="G32" s="67"/>
      <c r="H32" s="67"/>
      <c r="I32" s="67"/>
      <c r="J32" s="67"/>
      <c r="K32" s="67">
        <f t="shared" si="2"/>
        <v>0</v>
      </c>
      <c r="L32" s="67"/>
      <c r="M32" s="67"/>
      <c r="N32" s="67">
        <v>1668</v>
      </c>
      <c r="O32" s="67"/>
    </row>
    <row r="33" spans="1:15" s="58" customFormat="1" ht="15" x14ac:dyDescent="0.25">
      <c r="A33" s="65"/>
      <c r="B33" s="70" t="s">
        <v>203</v>
      </c>
      <c r="C33" s="67">
        <f t="shared" si="9"/>
        <v>1220</v>
      </c>
      <c r="D33" s="67"/>
      <c r="E33" s="67"/>
      <c r="F33" s="67"/>
      <c r="G33" s="67"/>
      <c r="H33" s="67"/>
      <c r="I33" s="67"/>
      <c r="J33" s="67"/>
      <c r="K33" s="67">
        <f t="shared" si="2"/>
        <v>0</v>
      </c>
      <c r="L33" s="67"/>
      <c r="M33" s="67"/>
      <c r="N33" s="67">
        <v>1220</v>
      </c>
      <c r="O33" s="67"/>
    </row>
    <row r="34" spans="1:15" s="58" customFormat="1" ht="15" x14ac:dyDescent="0.25">
      <c r="A34" s="65"/>
      <c r="B34" s="70" t="s">
        <v>204</v>
      </c>
      <c r="C34" s="67">
        <f t="shared" si="9"/>
        <v>2095</v>
      </c>
      <c r="D34" s="67"/>
      <c r="E34" s="67"/>
      <c r="F34" s="67"/>
      <c r="G34" s="67"/>
      <c r="H34" s="67"/>
      <c r="I34" s="67"/>
      <c r="J34" s="67"/>
      <c r="K34" s="67">
        <f t="shared" si="2"/>
        <v>0</v>
      </c>
      <c r="L34" s="67"/>
      <c r="M34" s="67"/>
      <c r="N34" s="67">
        <v>2095</v>
      </c>
      <c r="O34" s="67"/>
    </row>
    <row r="35" spans="1:15" s="58" customFormat="1" ht="15" x14ac:dyDescent="0.25">
      <c r="A35" s="65"/>
      <c r="B35" s="70" t="s">
        <v>198</v>
      </c>
      <c r="C35" s="67">
        <f t="shared" si="9"/>
        <v>1479</v>
      </c>
      <c r="D35" s="67"/>
      <c r="E35" s="67"/>
      <c r="F35" s="67"/>
      <c r="G35" s="67"/>
      <c r="H35" s="67"/>
      <c r="I35" s="67"/>
      <c r="J35" s="67"/>
      <c r="K35" s="67">
        <f t="shared" si="2"/>
        <v>0</v>
      </c>
      <c r="L35" s="67"/>
      <c r="M35" s="67"/>
      <c r="N35" s="67">
        <v>1479</v>
      </c>
      <c r="O35" s="67"/>
    </row>
    <row r="36" spans="1:15" s="58" customFormat="1" ht="15" x14ac:dyDescent="0.25">
      <c r="A36" s="65"/>
      <c r="B36" s="70" t="s">
        <v>207</v>
      </c>
      <c r="C36" s="67">
        <f t="shared" si="9"/>
        <v>1120</v>
      </c>
      <c r="D36" s="67"/>
      <c r="E36" s="67"/>
      <c r="F36" s="67"/>
      <c r="G36" s="67"/>
      <c r="H36" s="67"/>
      <c r="I36" s="67"/>
      <c r="J36" s="67"/>
      <c r="K36" s="67">
        <f t="shared" si="2"/>
        <v>0</v>
      </c>
      <c r="L36" s="67"/>
      <c r="M36" s="67"/>
      <c r="N36" s="67">
        <v>1120</v>
      </c>
      <c r="O36" s="67"/>
    </row>
    <row r="37" spans="1:15" s="58" customFormat="1" ht="15" x14ac:dyDescent="0.25">
      <c r="A37" s="65"/>
      <c r="B37" s="70" t="s">
        <v>205</v>
      </c>
      <c r="C37" s="67">
        <f t="shared" si="9"/>
        <v>1183</v>
      </c>
      <c r="D37" s="67"/>
      <c r="E37" s="67"/>
      <c r="F37" s="67"/>
      <c r="G37" s="67"/>
      <c r="H37" s="67"/>
      <c r="I37" s="67"/>
      <c r="J37" s="67"/>
      <c r="K37" s="67">
        <f t="shared" si="2"/>
        <v>0</v>
      </c>
      <c r="L37" s="67"/>
      <c r="M37" s="67"/>
      <c r="N37" s="67">
        <v>1183</v>
      </c>
      <c r="O37" s="67"/>
    </row>
    <row r="38" spans="1:15" s="58" customFormat="1" ht="15" x14ac:dyDescent="0.25">
      <c r="A38" s="65"/>
      <c r="B38" s="70" t="s">
        <v>201</v>
      </c>
      <c r="C38" s="67">
        <f t="shared" si="9"/>
        <v>923</v>
      </c>
      <c r="D38" s="67"/>
      <c r="E38" s="67"/>
      <c r="F38" s="67"/>
      <c r="G38" s="67"/>
      <c r="H38" s="67"/>
      <c r="I38" s="67"/>
      <c r="J38" s="67"/>
      <c r="K38" s="67">
        <f t="shared" si="2"/>
        <v>0</v>
      </c>
      <c r="L38" s="67"/>
      <c r="M38" s="67"/>
      <c r="N38" s="67">
        <v>923</v>
      </c>
      <c r="O38" s="67"/>
    </row>
    <row r="39" spans="1:15" s="58" customFormat="1" ht="15" x14ac:dyDescent="0.25">
      <c r="A39" s="65"/>
      <c r="B39" s="70" t="s">
        <v>199</v>
      </c>
      <c r="C39" s="67">
        <f t="shared" si="9"/>
        <v>1249</v>
      </c>
      <c r="D39" s="67"/>
      <c r="E39" s="67"/>
      <c r="F39" s="67"/>
      <c r="G39" s="67"/>
      <c r="H39" s="67"/>
      <c r="I39" s="67"/>
      <c r="J39" s="67"/>
      <c r="K39" s="67">
        <f t="shared" si="2"/>
        <v>0</v>
      </c>
      <c r="L39" s="67"/>
      <c r="M39" s="67"/>
      <c r="N39" s="67">
        <v>1249</v>
      </c>
      <c r="O39" s="67"/>
    </row>
    <row r="40" spans="1:15" s="58" customFormat="1" ht="15" x14ac:dyDescent="0.25">
      <c r="A40" s="65"/>
      <c r="B40" s="70" t="s">
        <v>206</v>
      </c>
      <c r="C40" s="67">
        <f t="shared" si="9"/>
        <v>1550</v>
      </c>
      <c r="D40" s="67"/>
      <c r="E40" s="67"/>
      <c r="F40" s="67"/>
      <c r="G40" s="67"/>
      <c r="H40" s="67"/>
      <c r="I40" s="67"/>
      <c r="J40" s="67"/>
      <c r="K40" s="67">
        <f t="shared" si="2"/>
        <v>0</v>
      </c>
      <c r="L40" s="67"/>
      <c r="M40" s="67"/>
      <c r="N40" s="67">
        <v>1550</v>
      </c>
      <c r="O40" s="67"/>
    </row>
    <row r="41" spans="1:15" s="58" customFormat="1" ht="15" x14ac:dyDescent="0.25">
      <c r="A41" s="65"/>
      <c r="B41" s="70" t="s">
        <v>202</v>
      </c>
      <c r="C41" s="67">
        <f t="shared" si="9"/>
        <v>1165</v>
      </c>
      <c r="D41" s="67"/>
      <c r="E41" s="67"/>
      <c r="F41" s="67"/>
      <c r="G41" s="67"/>
      <c r="H41" s="67"/>
      <c r="I41" s="67"/>
      <c r="J41" s="67"/>
      <c r="K41" s="67">
        <f t="shared" si="2"/>
        <v>0</v>
      </c>
      <c r="L41" s="67"/>
      <c r="M41" s="67"/>
      <c r="N41" s="67">
        <v>1165</v>
      </c>
      <c r="O41" s="67"/>
    </row>
    <row r="42" spans="1:15" s="57" customFormat="1" ht="14.25" x14ac:dyDescent="0.2">
      <c r="A42" s="82" t="s">
        <v>3</v>
      </c>
      <c r="B42" s="72" t="s">
        <v>208</v>
      </c>
      <c r="C42" s="71">
        <f>SUM(C43:C47)</f>
        <v>4530</v>
      </c>
      <c r="D42" s="71">
        <f t="shared" ref="D42:O42" si="10">SUM(D43:D47)</f>
        <v>0</v>
      </c>
      <c r="E42" s="71">
        <f t="shared" si="10"/>
        <v>0</v>
      </c>
      <c r="F42" s="71">
        <f t="shared" si="10"/>
        <v>0</v>
      </c>
      <c r="G42" s="71">
        <f t="shared" si="10"/>
        <v>0</v>
      </c>
      <c r="H42" s="71">
        <f t="shared" si="10"/>
        <v>0</v>
      </c>
      <c r="I42" s="71">
        <f t="shared" si="10"/>
        <v>0</v>
      </c>
      <c r="J42" s="71">
        <f t="shared" si="10"/>
        <v>0</v>
      </c>
      <c r="K42" s="71">
        <f t="shared" si="10"/>
        <v>0</v>
      </c>
      <c r="L42" s="71">
        <f t="shared" si="10"/>
        <v>0</v>
      </c>
      <c r="M42" s="71">
        <f t="shared" si="10"/>
        <v>0</v>
      </c>
      <c r="N42" s="71">
        <f t="shared" si="10"/>
        <v>4530</v>
      </c>
      <c r="O42" s="71">
        <f t="shared" si="10"/>
        <v>0</v>
      </c>
    </row>
    <row r="43" spans="1:15" s="58" customFormat="1" ht="15" x14ac:dyDescent="0.25">
      <c r="A43" s="65"/>
      <c r="B43" s="70" t="s">
        <v>212</v>
      </c>
      <c r="C43" s="67">
        <f t="shared" si="9"/>
        <v>1083</v>
      </c>
      <c r="D43" s="67"/>
      <c r="E43" s="67"/>
      <c r="F43" s="67"/>
      <c r="G43" s="67"/>
      <c r="H43" s="67"/>
      <c r="I43" s="67"/>
      <c r="J43" s="67"/>
      <c r="K43" s="67">
        <f t="shared" si="2"/>
        <v>0</v>
      </c>
      <c r="L43" s="67"/>
      <c r="M43" s="67"/>
      <c r="N43" s="67">
        <v>1083</v>
      </c>
      <c r="O43" s="67"/>
    </row>
    <row r="44" spans="1:15" s="58" customFormat="1" ht="15" x14ac:dyDescent="0.25">
      <c r="A44" s="65"/>
      <c r="B44" s="70" t="s">
        <v>209</v>
      </c>
      <c r="C44" s="67">
        <f t="shared" si="9"/>
        <v>860</v>
      </c>
      <c r="D44" s="67"/>
      <c r="E44" s="67"/>
      <c r="F44" s="67"/>
      <c r="G44" s="67"/>
      <c r="H44" s="67"/>
      <c r="I44" s="67"/>
      <c r="J44" s="67"/>
      <c r="K44" s="67">
        <f t="shared" si="2"/>
        <v>0</v>
      </c>
      <c r="L44" s="67"/>
      <c r="M44" s="67"/>
      <c r="N44" s="67">
        <v>860</v>
      </c>
      <c r="O44" s="67"/>
    </row>
    <row r="45" spans="1:15" s="58" customFormat="1" ht="15" x14ac:dyDescent="0.25">
      <c r="A45" s="65"/>
      <c r="B45" s="70" t="s">
        <v>210</v>
      </c>
      <c r="C45" s="67">
        <f t="shared" si="9"/>
        <v>1028</v>
      </c>
      <c r="D45" s="67"/>
      <c r="E45" s="67"/>
      <c r="F45" s="67"/>
      <c r="G45" s="67"/>
      <c r="H45" s="67"/>
      <c r="I45" s="67"/>
      <c r="J45" s="67"/>
      <c r="K45" s="67">
        <f t="shared" si="2"/>
        <v>0</v>
      </c>
      <c r="L45" s="67"/>
      <c r="M45" s="67"/>
      <c r="N45" s="67">
        <v>1028</v>
      </c>
      <c r="O45" s="67"/>
    </row>
    <row r="46" spans="1:15" s="58" customFormat="1" ht="15" x14ac:dyDescent="0.25">
      <c r="A46" s="65"/>
      <c r="B46" s="70" t="s">
        <v>211</v>
      </c>
      <c r="C46" s="67">
        <f t="shared" si="9"/>
        <v>918</v>
      </c>
      <c r="D46" s="67"/>
      <c r="E46" s="67"/>
      <c r="F46" s="67"/>
      <c r="G46" s="67"/>
      <c r="H46" s="67"/>
      <c r="I46" s="67"/>
      <c r="J46" s="67"/>
      <c r="K46" s="67">
        <f t="shared" si="2"/>
        <v>0</v>
      </c>
      <c r="L46" s="67"/>
      <c r="M46" s="67"/>
      <c r="N46" s="67">
        <v>918</v>
      </c>
      <c r="O46" s="67"/>
    </row>
    <row r="47" spans="1:15" s="58" customFormat="1" ht="15" x14ac:dyDescent="0.25">
      <c r="A47" s="65"/>
      <c r="B47" s="70" t="s">
        <v>213</v>
      </c>
      <c r="C47" s="67">
        <f t="shared" si="9"/>
        <v>641</v>
      </c>
      <c r="D47" s="67"/>
      <c r="E47" s="67"/>
      <c r="F47" s="67"/>
      <c r="G47" s="67"/>
      <c r="H47" s="67"/>
      <c r="I47" s="67"/>
      <c r="J47" s="67"/>
      <c r="K47" s="67">
        <f t="shared" si="2"/>
        <v>0</v>
      </c>
      <c r="L47" s="67"/>
      <c r="M47" s="67"/>
      <c r="N47" s="67">
        <v>641</v>
      </c>
      <c r="O47" s="67"/>
    </row>
    <row r="48" spans="1:15" s="59" customFormat="1" ht="14.25" x14ac:dyDescent="0.2">
      <c r="A48" s="82" t="s">
        <v>16</v>
      </c>
      <c r="B48" s="78" t="s">
        <v>214</v>
      </c>
      <c r="C48" s="79">
        <f>SUM(C49:C54)</f>
        <v>1597</v>
      </c>
      <c r="D48" s="79">
        <f t="shared" ref="D48:N48" si="11">SUM(D49:D54)</f>
        <v>0</v>
      </c>
      <c r="E48" s="79">
        <f t="shared" si="11"/>
        <v>0</v>
      </c>
      <c r="F48" s="79">
        <f t="shared" si="11"/>
        <v>0</v>
      </c>
      <c r="G48" s="79">
        <f t="shared" si="11"/>
        <v>0</v>
      </c>
      <c r="H48" s="79">
        <f t="shared" si="11"/>
        <v>0</v>
      </c>
      <c r="I48" s="79">
        <f t="shared" si="11"/>
        <v>0</v>
      </c>
      <c r="J48" s="79">
        <f t="shared" si="11"/>
        <v>0</v>
      </c>
      <c r="K48" s="79">
        <f t="shared" si="11"/>
        <v>0</v>
      </c>
      <c r="L48" s="79">
        <f t="shared" si="11"/>
        <v>0</v>
      </c>
      <c r="M48" s="79">
        <f t="shared" si="11"/>
        <v>0</v>
      </c>
      <c r="N48" s="79">
        <f t="shared" si="11"/>
        <v>1597</v>
      </c>
      <c r="O48" s="79"/>
    </row>
    <row r="49" spans="1:15" s="58" customFormat="1" ht="15" x14ac:dyDescent="0.25">
      <c r="A49" s="65"/>
      <c r="B49" s="70" t="s">
        <v>215</v>
      </c>
      <c r="C49" s="67">
        <f t="shared" si="9"/>
        <v>317</v>
      </c>
      <c r="D49" s="67"/>
      <c r="E49" s="67"/>
      <c r="F49" s="67"/>
      <c r="G49" s="67"/>
      <c r="H49" s="67"/>
      <c r="I49" s="67"/>
      <c r="J49" s="67"/>
      <c r="K49" s="67">
        <f t="shared" si="2"/>
        <v>0</v>
      </c>
      <c r="L49" s="67"/>
      <c r="M49" s="67"/>
      <c r="N49" s="67">
        <v>317</v>
      </c>
      <c r="O49" s="67"/>
    </row>
    <row r="50" spans="1:15" s="58" customFormat="1" ht="15" x14ac:dyDescent="0.25">
      <c r="A50" s="65"/>
      <c r="B50" s="70" t="s">
        <v>294</v>
      </c>
      <c r="C50" s="67">
        <f t="shared" si="9"/>
        <v>282</v>
      </c>
      <c r="D50" s="67"/>
      <c r="E50" s="67"/>
      <c r="F50" s="67"/>
      <c r="G50" s="67"/>
      <c r="H50" s="67"/>
      <c r="I50" s="67"/>
      <c r="J50" s="67"/>
      <c r="K50" s="67">
        <f t="shared" si="2"/>
        <v>0</v>
      </c>
      <c r="L50" s="67"/>
      <c r="M50" s="67"/>
      <c r="N50" s="67">
        <v>282</v>
      </c>
      <c r="O50" s="67"/>
    </row>
    <row r="51" spans="1:15" s="58" customFormat="1" ht="15" x14ac:dyDescent="0.25">
      <c r="A51" s="65"/>
      <c r="B51" s="70" t="s">
        <v>216</v>
      </c>
      <c r="C51" s="67">
        <f t="shared" si="9"/>
        <v>180</v>
      </c>
      <c r="D51" s="67"/>
      <c r="E51" s="67"/>
      <c r="F51" s="67"/>
      <c r="G51" s="67"/>
      <c r="H51" s="67"/>
      <c r="I51" s="67"/>
      <c r="J51" s="67"/>
      <c r="K51" s="67">
        <f t="shared" si="2"/>
        <v>0</v>
      </c>
      <c r="L51" s="67"/>
      <c r="M51" s="67"/>
      <c r="N51" s="67">
        <v>180</v>
      </c>
      <c r="O51" s="67"/>
    </row>
    <row r="52" spans="1:15" s="58" customFormat="1" ht="15" x14ac:dyDescent="0.25">
      <c r="A52" s="65"/>
      <c r="B52" s="70" t="s">
        <v>217</v>
      </c>
      <c r="C52" s="67">
        <f t="shared" si="9"/>
        <v>738</v>
      </c>
      <c r="D52" s="67"/>
      <c r="E52" s="67"/>
      <c r="F52" s="67"/>
      <c r="G52" s="67"/>
      <c r="H52" s="67"/>
      <c r="I52" s="67"/>
      <c r="J52" s="67"/>
      <c r="K52" s="67">
        <f t="shared" si="2"/>
        <v>0</v>
      </c>
      <c r="L52" s="67"/>
      <c r="M52" s="67"/>
      <c r="N52" s="67">
        <v>738</v>
      </c>
      <c r="O52" s="67"/>
    </row>
    <row r="53" spans="1:15" s="58" customFormat="1" ht="15" x14ac:dyDescent="0.25">
      <c r="A53" s="65"/>
      <c r="B53" s="70" t="s">
        <v>295</v>
      </c>
      <c r="C53" s="67">
        <f t="shared" si="9"/>
        <v>30</v>
      </c>
      <c r="D53" s="67"/>
      <c r="E53" s="67"/>
      <c r="F53" s="67"/>
      <c r="G53" s="67"/>
      <c r="H53" s="67"/>
      <c r="I53" s="67"/>
      <c r="J53" s="67"/>
      <c r="K53" s="67">
        <f t="shared" si="2"/>
        <v>0</v>
      </c>
      <c r="L53" s="67"/>
      <c r="M53" s="67"/>
      <c r="N53" s="67">
        <v>30</v>
      </c>
      <c r="O53" s="67"/>
    </row>
    <row r="54" spans="1:15" s="58" customFormat="1" ht="15" x14ac:dyDescent="0.25">
      <c r="A54" s="65"/>
      <c r="B54" s="70" t="s">
        <v>218</v>
      </c>
      <c r="C54" s="67">
        <f t="shared" si="9"/>
        <v>50</v>
      </c>
      <c r="D54" s="67"/>
      <c r="E54" s="67"/>
      <c r="F54" s="67"/>
      <c r="G54" s="67"/>
      <c r="H54" s="67"/>
      <c r="I54" s="67"/>
      <c r="J54" s="67"/>
      <c r="K54" s="67">
        <f t="shared" si="2"/>
        <v>0</v>
      </c>
      <c r="L54" s="67"/>
      <c r="M54" s="67"/>
      <c r="N54" s="67">
        <v>50</v>
      </c>
      <c r="O54" s="67"/>
    </row>
    <row r="55" spans="1:15" s="57" customFormat="1" ht="14.25" x14ac:dyDescent="0.2">
      <c r="A55" s="82" t="s">
        <v>2</v>
      </c>
      <c r="B55" s="72" t="s">
        <v>219</v>
      </c>
      <c r="C55" s="71">
        <f>C56</f>
        <v>13536</v>
      </c>
      <c r="D55" s="71">
        <f t="shared" ref="D55:O55" si="12">D56</f>
        <v>0</v>
      </c>
      <c r="E55" s="71">
        <f t="shared" si="12"/>
        <v>0</v>
      </c>
      <c r="F55" s="71">
        <f t="shared" si="12"/>
        <v>0</v>
      </c>
      <c r="G55" s="71">
        <f t="shared" si="12"/>
        <v>0</v>
      </c>
      <c r="H55" s="71">
        <f t="shared" si="12"/>
        <v>0</v>
      </c>
      <c r="I55" s="71">
        <f t="shared" si="12"/>
        <v>0</v>
      </c>
      <c r="J55" s="71">
        <f t="shared" si="12"/>
        <v>0</v>
      </c>
      <c r="K55" s="71">
        <f t="shared" si="12"/>
        <v>0</v>
      </c>
      <c r="L55" s="71">
        <f t="shared" si="12"/>
        <v>0</v>
      </c>
      <c r="M55" s="71">
        <f t="shared" si="12"/>
        <v>0</v>
      </c>
      <c r="N55" s="71">
        <f t="shared" si="12"/>
        <v>13536</v>
      </c>
      <c r="O55" s="71">
        <f t="shared" si="12"/>
        <v>0</v>
      </c>
    </row>
    <row r="56" spans="1:15" s="58" customFormat="1" ht="15" x14ac:dyDescent="0.25">
      <c r="A56" s="65"/>
      <c r="B56" s="74" t="s">
        <v>220</v>
      </c>
      <c r="C56" s="67">
        <f t="shared" si="9"/>
        <v>13536</v>
      </c>
      <c r="D56" s="67"/>
      <c r="E56" s="67"/>
      <c r="F56" s="67"/>
      <c r="G56" s="67"/>
      <c r="H56" s="67"/>
      <c r="I56" s="67"/>
      <c r="J56" s="67"/>
      <c r="K56" s="67">
        <f t="shared" si="2"/>
        <v>0</v>
      </c>
      <c r="L56" s="67"/>
      <c r="M56" s="67"/>
      <c r="N56" s="67">
        <v>13536</v>
      </c>
      <c r="O56" s="67"/>
    </row>
    <row r="57" spans="1:15" s="57" customFormat="1" ht="14.25" x14ac:dyDescent="0.2">
      <c r="A57" s="82" t="s">
        <v>5</v>
      </c>
      <c r="B57" s="80" t="s">
        <v>235</v>
      </c>
      <c r="C57" s="71">
        <f>C58</f>
        <v>6679</v>
      </c>
      <c r="D57" s="71">
        <f t="shared" ref="D57:O57" si="13">D58</f>
        <v>0</v>
      </c>
      <c r="E57" s="71">
        <f t="shared" si="13"/>
        <v>0</v>
      </c>
      <c r="F57" s="71">
        <f t="shared" si="13"/>
        <v>0</v>
      </c>
      <c r="G57" s="71">
        <f t="shared" si="13"/>
        <v>0</v>
      </c>
      <c r="H57" s="71">
        <f t="shared" si="13"/>
        <v>0</v>
      </c>
      <c r="I57" s="71">
        <f t="shared" si="13"/>
        <v>0</v>
      </c>
      <c r="J57" s="71">
        <f t="shared" si="13"/>
        <v>0</v>
      </c>
      <c r="K57" s="71">
        <f t="shared" si="13"/>
        <v>0</v>
      </c>
      <c r="L57" s="71">
        <f t="shared" si="13"/>
        <v>0</v>
      </c>
      <c r="M57" s="71">
        <f t="shared" si="13"/>
        <v>0</v>
      </c>
      <c r="N57" s="71">
        <f t="shared" si="13"/>
        <v>6679</v>
      </c>
      <c r="O57" s="71">
        <f t="shared" si="13"/>
        <v>0</v>
      </c>
    </row>
    <row r="58" spans="1:15" s="58" customFormat="1" ht="15" x14ac:dyDescent="0.25">
      <c r="A58" s="65"/>
      <c r="B58" s="74" t="s">
        <v>206</v>
      </c>
      <c r="C58" s="67">
        <f>SUM(D58:K58)+N58+O58</f>
        <v>6679</v>
      </c>
      <c r="D58" s="67"/>
      <c r="E58" s="67"/>
      <c r="F58" s="67"/>
      <c r="G58" s="67"/>
      <c r="H58" s="67"/>
      <c r="I58" s="67"/>
      <c r="J58" s="67"/>
      <c r="K58" s="67"/>
      <c r="L58" s="67"/>
      <c r="M58" s="67"/>
      <c r="N58" s="67">
        <v>6679</v>
      </c>
      <c r="O58" s="67"/>
    </row>
    <row r="59" spans="1:15" s="57" customFormat="1" ht="14.25" x14ac:dyDescent="0.2">
      <c r="A59" s="81" t="s">
        <v>19</v>
      </c>
      <c r="B59" s="72" t="s">
        <v>221</v>
      </c>
      <c r="C59" s="71">
        <f>SUM(C60:C61)</f>
        <v>4820</v>
      </c>
      <c r="D59" s="71">
        <f t="shared" ref="D59:O59" si="14">SUM(D60:D61)</f>
        <v>0</v>
      </c>
      <c r="E59" s="71">
        <f t="shared" si="14"/>
        <v>0</v>
      </c>
      <c r="F59" s="71">
        <f t="shared" si="14"/>
        <v>4820</v>
      </c>
      <c r="G59" s="71">
        <f t="shared" si="14"/>
        <v>0</v>
      </c>
      <c r="H59" s="71">
        <f t="shared" si="14"/>
        <v>0</v>
      </c>
      <c r="I59" s="71">
        <f t="shared" si="14"/>
        <v>0</v>
      </c>
      <c r="J59" s="71">
        <f t="shared" si="14"/>
        <v>0</v>
      </c>
      <c r="K59" s="71">
        <f t="shared" si="14"/>
        <v>0</v>
      </c>
      <c r="L59" s="71">
        <f t="shared" si="14"/>
        <v>0</v>
      </c>
      <c r="M59" s="71">
        <f t="shared" si="14"/>
        <v>0</v>
      </c>
      <c r="N59" s="71">
        <f t="shared" si="14"/>
        <v>0</v>
      </c>
      <c r="O59" s="71">
        <f t="shared" si="14"/>
        <v>0</v>
      </c>
    </row>
    <row r="60" spans="1:15" s="58" customFormat="1" ht="15" x14ac:dyDescent="0.25">
      <c r="A60" s="65"/>
      <c r="B60" s="74" t="s">
        <v>222</v>
      </c>
      <c r="C60" s="67">
        <f t="shared" si="9"/>
        <v>4060</v>
      </c>
      <c r="D60" s="67"/>
      <c r="E60" s="67"/>
      <c r="F60" s="67">
        <v>4060</v>
      </c>
      <c r="G60" s="67"/>
      <c r="H60" s="67"/>
      <c r="I60" s="67"/>
      <c r="J60" s="67"/>
      <c r="K60" s="67">
        <f t="shared" si="2"/>
        <v>0</v>
      </c>
      <c r="L60" s="67"/>
      <c r="M60" s="67"/>
      <c r="N60" s="67"/>
      <c r="O60" s="67"/>
    </row>
    <row r="61" spans="1:15" s="58" customFormat="1" ht="15" x14ac:dyDescent="0.25">
      <c r="A61" s="65"/>
      <c r="B61" s="74" t="s">
        <v>223</v>
      </c>
      <c r="C61" s="67">
        <f t="shared" si="9"/>
        <v>760</v>
      </c>
      <c r="D61" s="67"/>
      <c r="E61" s="67"/>
      <c r="F61" s="67">
        <v>760</v>
      </c>
      <c r="G61" s="67"/>
      <c r="H61" s="67"/>
      <c r="I61" s="67"/>
      <c r="J61" s="67"/>
      <c r="K61" s="67">
        <f t="shared" si="2"/>
        <v>0</v>
      </c>
      <c r="L61" s="67"/>
      <c r="M61" s="67"/>
      <c r="N61" s="67"/>
      <c r="O61" s="67"/>
    </row>
  </sheetData>
  <mergeCells count="20">
    <mergeCell ref="F7:F8"/>
    <mergeCell ref="G7:G8"/>
    <mergeCell ref="H7:H8"/>
    <mergeCell ref="N7:N8"/>
    <mergeCell ref="M1:O1"/>
    <mergeCell ref="A2:O2"/>
    <mergeCell ref="A3:O3"/>
    <mergeCell ref="D6:O6"/>
    <mergeCell ref="C6:C8"/>
    <mergeCell ref="B6:B8"/>
    <mergeCell ref="A6:A8"/>
    <mergeCell ref="M5:O5"/>
    <mergeCell ref="D7:D8"/>
    <mergeCell ref="E7:E8"/>
    <mergeCell ref="A4:O4"/>
    <mergeCell ref="O7:O8"/>
    <mergeCell ref="I7:I8"/>
    <mergeCell ref="J7:J8"/>
    <mergeCell ref="K7:K8"/>
    <mergeCell ref="L7:M7"/>
  </mergeCells>
  <phoneticPr fontId="2" type="noConversion"/>
  <printOptions horizontalCentered="1"/>
  <pageMargins left="0.24" right="0.16" top="0.37" bottom="0.5" header="0.2" footer="0.24"/>
  <pageSetup paperSize="9" scale="75" orientation="landscape" verticalDpi="0" r:id="rId1"/>
  <headerFooter alignWithMargins="0">
    <oddFooter>&amp;F&amp;RPage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"/>
  <sheetViews>
    <sheetView tabSelected="1" topLeftCell="A4" zoomScale="130" zoomScaleNormal="130" workbookViewId="0">
      <selection activeCell="B19" sqref="B19"/>
    </sheetView>
  </sheetViews>
  <sheetFormatPr defaultRowHeight="15.75" x14ac:dyDescent="0.25"/>
  <cols>
    <col min="1" max="1" width="4.875" style="29" customWidth="1"/>
    <col min="2" max="2" width="31.875" customWidth="1"/>
    <col min="3" max="3" width="11.875" customWidth="1"/>
    <col min="4" max="4" width="13" customWidth="1"/>
    <col min="5" max="5" width="13.625" style="29" customWidth="1"/>
    <col min="6" max="6" width="13.125" style="29" customWidth="1"/>
    <col min="7" max="7" width="12.625" style="4" customWidth="1"/>
    <col min="8" max="8" width="10.875" style="29" customWidth="1"/>
    <col min="9" max="9" width="10.25" style="29" customWidth="1"/>
    <col min="10" max="10" width="13.625" style="29" customWidth="1"/>
    <col min="18" max="18" width="12.625" bestFit="1" customWidth="1"/>
    <col min="19" max="19" width="11.75" bestFit="1" customWidth="1"/>
  </cols>
  <sheetData>
    <row r="1" spans="1:19" x14ac:dyDescent="0.25">
      <c r="I1" s="90" t="s">
        <v>143</v>
      </c>
      <c r="J1" s="90"/>
      <c r="K1" s="32"/>
    </row>
    <row r="2" spans="1:19" ht="18.75" x14ac:dyDescent="0.3">
      <c r="A2" s="88" t="s">
        <v>296</v>
      </c>
      <c r="B2" s="88"/>
      <c r="C2" s="88"/>
      <c r="D2" s="88"/>
      <c r="E2" s="88"/>
      <c r="F2" s="88"/>
      <c r="G2" s="88"/>
      <c r="H2" s="88"/>
      <c r="I2" s="88"/>
      <c r="J2" s="88"/>
    </row>
    <row r="3" spans="1:19" hidden="1" x14ac:dyDescent="0.25">
      <c r="A3" s="100" t="s">
        <v>28</v>
      </c>
      <c r="B3" s="100"/>
      <c r="C3" s="100"/>
      <c r="D3" s="100"/>
      <c r="E3" s="100"/>
      <c r="F3" s="100"/>
      <c r="G3" s="100"/>
      <c r="H3" s="100"/>
      <c r="I3" s="100"/>
      <c r="J3" s="100"/>
      <c r="K3" s="24"/>
      <c r="L3" s="24"/>
      <c r="M3" s="24"/>
      <c r="N3" s="24"/>
      <c r="O3" s="24"/>
    </row>
    <row r="4" spans="1:19" x14ac:dyDescent="0.25">
      <c r="A4" s="89" t="str">
        <f>'MAU 81'!A3:C3</f>
        <v>(Kèm theo Quyết định số:        /QĐ-UBND ngày      /12/2024 của UBND huyện Phụng Hiệp)</v>
      </c>
      <c r="B4" s="89"/>
      <c r="C4" s="89"/>
      <c r="D4" s="89"/>
      <c r="E4" s="89"/>
      <c r="F4" s="89"/>
      <c r="G4" s="89"/>
      <c r="H4" s="89"/>
      <c r="I4" s="89"/>
      <c r="J4" s="89"/>
      <c r="K4" s="43"/>
      <c r="L4" s="43"/>
      <c r="M4" s="43"/>
      <c r="N4" s="43"/>
      <c r="O4" s="43"/>
    </row>
    <row r="5" spans="1:19" x14ac:dyDescent="0.25">
      <c r="I5" s="102" t="s">
        <v>142</v>
      </c>
      <c r="J5" s="102"/>
    </row>
    <row r="6" spans="1:19" s="17" customFormat="1" ht="27" customHeight="1" x14ac:dyDescent="0.25">
      <c r="A6" s="97" t="s">
        <v>0</v>
      </c>
      <c r="B6" s="97" t="s">
        <v>132</v>
      </c>
      <c r="C6" s="98" t="s">
        <v>141</v>
      </c>
      <c r="D6" s="97" t="s">
        <v>133</v>
      </c>
      <c r="E6" s="97"/>
      <c r="F6" s="97"/>
      <c r="G6" s="98" t="s">
        <v>137</v>
      </c>
      <c r="H6" s="98" t="s">
        <v>138</v>
      </c>
      <c r="I6" s="98" t="s">
        <v>140</v>
      </c>
      <c r="J6" s="98" t="s">
        <v>139</v>
      </c>
    </row>
    <row r="7" spans="1:19" s="17" customFormat="1" x14ac:dyDescent="0.25">
      <c r="A7" s="97"/>
      <c r="B7" s="97"/>
      <c r="C7" s="97"/>
      <c r="D7" s="97" t="s">
        <v>134</v>
      </c>
      <c r="E7" s="97" t="s">
        <v>89</v>
      </c>
      <c r="F7" s="97"/>
      <c r="G7" s="97"/>
      <c r="H7" s="97"/>
      <c r="I7" s="97"/>
      <c r="J7" s="97"/>
    </row>
    <row r="8" spans="1:19" s="17" customFormat="1" ht="87.75" customHeight="1" x14ac:dyDescent="0.25">
      <c r="A8" s="97"/>
      <c r="B8" s="97"/>
      <c r="C8" s="97"/>
      <c r="D8" s="97"/>
      <c r="E8" s="84" t="s">
        <v>135</v>
      </c>
      <c r="F8" s="84" t="s">
        <v>136</v>
      </c>
      <c r="G8" s="97"/>
      <c r="H8" s="97"/>
      <c r="I8" s="97"/>
      <c r="J8" s="97"/>
    </row>
    <row r="9" spans="1:19" s="86" customFormat="1" x14ac:dyDescent="0.25">
      <c r="A9" s="146" t="s">
        <v>14</v>
      </c>
      <c r="B9" s="146" t="s">
        <v>15</v>
      </c>
      <c r="C9" s="148" t="s">
        <v>4</v>
      </c>
      <c r="D9" s="148" t="s">
        <v>3</v>
      </c>
      <c r="E9" s="148" t="s">
        <v>16</v>
      </c>
      <c r="F9" s="148" t="s">
        <v>2</v>
      </c>
      <c r="G9" s="148" t="s">
        <v>5</v>
      </c>
      <c r="H9" s="148" t="s">
        <v>6</v>
      </c>
      <c r="I9" s="148" t="s">
        <v>7</v>
      </c>
      <c r="J9" s="148" t="s">
        <v>17</v>
      </c>
    </row>
    <row r="10" spans="1:19" s="7" customFormat="1" ht="18.75" x14ac:dyDescent="0.3">
      <c r="A10" s="85"/>
      <c r="B10" s="85" t="s">
        <v>134</v>
      </c>
      <c r="C10" s="47">
        <f t="shared" ref="C10:I10" si="0">SUM(C11:C25)</f>
        <v>25297</v>
      </c>
      <c r="D10" s="47">
        <f t="shared" si="0"/>
        <v>18557</v>
      </c>
      <c r="E10" s="47">
        <f t="shared" si="0"/>
        <v>18557</v>
      </c>
      <c r="F10" s="47">
        <f t="shared" si="0"/>
        <v>0</v>
      </c>
      <c r="G10" s="47">
        <f>SUM(G11:G25)-1</f>
        <v>116768</v>
      </c>
      <c r="H10" s="47">
        <f t="shared" si="0"/>
        <v>0</v>
      </c>
      <c r="I10" s="47">
        <f t="shared" si="0"/>
        <v>0</v>
      </c>
      <c r="J10" s="47">
        <f>SUM(J11:J25)-1</f>
        <v>135325</v>
      </c>
    </row>
    <row r="11" spans="1:19" s="37" customFormat="1" ht="18.75" x14ac:dyDescent="0.3">
      <c r="A11" s="45" t="s">
        <v>4</v>
      </c>
      <c r="B11" s="145" t="s">
        <v>170</v>
      </c>
      <c r="C11" s="170">
        <v>3445</v>
      </c>
      <c r="D11" s="52">
        <f>E11+F11</f>
        <v>2485</v>
      </c>
      <c r="E11" s="171">
        <v>2485</v>
      </c>
      <c r="F11" s="115"/>
      <c r="G11" s="171">
        <f>4949+78</f>
        <v>5027</v>
      </c>
      <c r="H11" s="115"/>
      <c r="I11" s="115"/>
      <c r="J11" s="171">
        <f>D11+G11</f>
        <v>7512</v>
      </c>
    </row>
    <row r="12" spans="1:19" s="37" customFormat="1" ht="18.75" x14ac:dyDescent="0.3">
      <c r="A12" s="45" t="s">
        <v>3</v>
      </c>
      <c r="B12" s="145" t="s">
        <v>171</v>
      </c>
      <c r="C12" s="170">
        <v>2685</v>
      </c>
      <c r="D12" s="52">
        <f t="shared" ref="D12:D25" si="1">E12+F12</f>
        <v>1885</v>
      </c>
      <c r="E12" s="171">
        <v>1885</v>
      </c>
      <c r="F12" s="115"/>
      <c r="G12" s="171">
        <f>5411+83</f>
        <v>5494</v>
      </c>
      <c r="H12" s="115"/>
      <c r="I12" s="115"/>
      <c r="J12" s="171">
        <f t="shared" ref="J12:J25" si="2">D12+G12</f>
        <v>7379</v>
      </c>
    </row>
    <row r="13" spans="1:19" x14ac:dyDescent="0.25">
      <c r="A13" s="45" t="s">
        <v>16</v>
      </c>
      <c r="B13" s="145" t="s">
        <v>178</v>
      </c>
      <c r="C13" s="170">
        <v>1285</v>
      </c>
      <c r="D13" s="52">
        <f>E13+F13</f>
        <v>965</v>
      </c>
      <c r="E13" s="171">
        <v>965</v>
      </c>
      <c r="F13" s="115"/>
      <c r="G13" s="171">
        <f>5653+56</f>
        <v>5709</v>
      </c>
      <c r="H13" s="115"/>
      <c r="I13" s="115"/>
      <c r="J13" s="171">
        <f>D13+G13</f>
        <v>6674</v>
      </c>
    </row>
    <row r="14" spans="1:19" s="37" customFormat="1" ht="18.75" x14ac:dyDescent="0.3">
      <c r="A14" s="45" t="s">
        <v>2</v>
      </c>
      <c r="B14" s="145" t="s">
        <v>172</v>
      </c>
      <c r="C14" s="170">
        <v>4330</v>
      </c>
      <c r="D14" s="52">
        <f t="shared" si="1"/>
        <v>2960</v>
      </c>
      <c r="E14" s="171">
        <v>2960</v>
      </c>
      <c r="F14" s="115"/>
      <c r="G14" s="171">
        <f>7144+205</f>
        <v>7349</v>
      </c>
      <c r="H14" s="115"/>
      <c r="I14" s="115"/>
      <c r="J14" s="171">
        <f t="shared" si="2"/>
        <v>10309</v>
      </c>
      <c r="R14" s="39"/>
      <c r="S14" s="42"/>
    </row>
    <row r="15" spans="1:19" s="37" customFormat="1" ht="18.75" x14ac:dyDescent="0.3">
      <c r="A15" s="45" t="s">
        <v>5</v>
      </c>
      <c r="B15" s="145" t="s">
        <v>173</v>
      </c>
      <c r="C15" s="170">
        <v>1865</v>
      </c>
      <c r="D15" s="52">
        <f t="shared" si="1"/>
        <v>1375</v>
      </c>
      <c r="E15" s="171">
        <v>1375</v>
      </c>
      <c r="F15" s="115"/>
      <c r="G15" s="171">
        <f>8863+258</f>
        <v>9121</v>
      </c>
      <c r="H15" s="115"/>
      <c r="I15" s="115"/>
      <c r="J15" s="171">
        <f t="shared" si="2"/>
        <v>10496</v>
      </c>
      <c r="R15" s="39"/>
    </row>
    <row r="16" spans="1:19" x14ac:dyDescent="0.25">
      <c r="A16" s="45" t="s">
        <v>6</v>
      </c>
      <c r="B16" s="145" t="s">
        <v>174</v>
      </c>
      <c r="C16" s="170">
        <v>2005</v>
      </c>
      <c r="D16" s="52">
        <f t="shared" si="1"/>
        <v>1475</v>
      </c>
      <c r="E16" s="171">
        <v>1475</v>
      </c>
      <c r="F16" s="115"/>
      <c r="G16" s="171">
        <f>7922+175</f>
        <v>8097</v>
      </c>
      <c r="H16" s="115"/>
      <c r="I16" s="115"/>
      <c r="J16" s="171">
        <f t="shared" si="2"/>
        <v>9572</v>
      </c>
      <c r="R16" s="40"/>
      <c r="S16" s="41"/>
    </row>
    <row r="17" spans="1:19" x14ac:dyDescent="0.25">
      <c r="A17" s="45" t="s">
        <v>7</v>
      </c>
      <c r="B17" s="145" t="s">
        <v>175</v>
      </c>
      <c r="C17" s="170">
        <v>1900</v>
      </c>
      <c r="D17" s="52">
        <f t="shared" si="1"/>
        <v>1410</v>
      </c>
      <c r="E17" s="171">
        <v>1410</v>
      </c>
      <c r="F17" s="115"/>
      <c r="G17" s="171">
        <f>7238+156</f>
        <v>7394</v>
      </c>
      <c r="H17" s="115"/>
      <c r="I17" s="115"/>
      <c r="J17" s="171">
        <f t="shared" si="2"/>
        <v>8804</v>
      </c>
      <c r="R17" s="40"/>
      <c r="S17" s="41"/>
    </row>
    <row r="18" spans="1:19" x14ac:dyDescent="0.25">
      <c r="A18" s="45" t="s">
        <v>17</v>
      </c>
      <c r="B18" s="145" t="s">
        <v>176</v>
      </c>
      <c r="C18" s="170">
        <v>355</v>
      </c>
      <c r="D18" s="52">
        <f t="shared" si="1"/>
        <v>265</v>
      </c>
      <c r="E18" s="171">
        <v>265</v>
      </c>
      <c r="F18" s="115"/>
      <c r="G18" s="171">
        <f>7725+101</f>
        <v>7826</v>
      </c>
      <c r="H18" s="115"/>
      <c r="I18" s="115"/>
      <c r="J18" s="171">
        <f t="shared" si="2"/>
        <v>8091</v>
      </c>
      <c r="R18" s="41"/>
    </row>
    <row r="19" spans="1:19" x14ac:dyDescent="0.25">
      <c r="A19" s="45" t="s">
        <v>18</v>
      </c>
      <c r="B19" s="145" t="s">
        <v>177</v>
      </c>
      <c r="C19" s="170">
        <v>735</v>
      </c>
      <c r="D19" s="52">
        <f t="shared" si="1"/>
        <v>575</v>
      </c>
      <c r="E19" s="171">
        <v>575</v>
      </c>
      <c r="F19" s="115"/>
      <c r="G19" s="171">
        <f>10518+181</f>
        <v>10699</v>
      </c>
      <c r="H19" s="115"/>
      <c r="I19" s="115"/>
      <c r="J19" s="171">
        <f t="shared" si="2"/>
        <v>11274</v>
      </c>
    </row>
    <row r="20" spans="1:19" x14ac:dyDescent="0.25">
      <c r="A20" s="45" t="s">
        <v>21</v>
      </c>
      <c r="B20" s="145" t="s">
        <v>179</v>
      </c>
      <c r="C20" s="170">
        <v>992</v>
      </c>
      <c r="D20" s="52">
        <f t="shared" si="1"/>
        <v>792</v>
      </c>
      <c r="E20" s="171">
        <v>792</v>
      </c>
      <c r="F20" s="115"/>
      <c r="G20" s="171">
        <f>8113+112</f>
        <v>8225</v>
      </c>
      <c r="H20" s="115"/>
      <c r="I20" s="115"/>
      <c r="J20" s="171">
        <f t="shared" si="2"/>
        <v>9017</v>
      </c>
    </row>
    <row r="21" spans="1:19" x14ac:dyDescent="0.25">
      <c r="A21" s="45" t="s">
        <v>22</v>
      </c>
      <c r="B21" s="145" t="s">
        <v>180</v>
      </c>
      <c r="C21" s="170">
        <v>755</v>
      </c>
      <c r="D21" s="52">
        <f t="shared" si="1"/>
        <v>575</v>
      </c>
      <c r="E21" s="171">
        <v>575</v>
      </c>
      <c r="F21" s="115"/>
      <c r="G21" s="171">
        <f>7028+124</f>
        <v>7152</v>
      </c>
      <c r="H21" s="115"/>
      <c r="I21" s="115"/>
      <c r="J21" s="171">
        <f t="shared" si="2"/>
        <v>7727</v>
      </c>
    </row>
    <row r="22" spans="1:19" x14ac:dyDescent="0.25">
      <c r="A22" s="45" t="s">
        <v>23</v>
      </c>
      <c r="B22" s="145" t="s">
        <v>181</v>
      </c>
      <c r="C22" s="170">
        <v>1590</v>
      </c>
      <c r="D22" s="52">
        <f t="shared" si="1"/>
        <v>1130</v>
      </c>
      <c r="E22" s="171">
        <v>1130</v>
      </c>
      <c r="F22" s="115"/>
      <c r="G22" s="171">
        <f>7812+201</f>
        <v>8013</v>
      </c>
      <c r="H22" s="115"/>
      <c r="I22" s="115"/>
      <c r="J22" s="171">
        <f t="shared" si="2"/>
        <v>9143</v>
      </c>
    </row>
    <row r="23" spans="1:19" x14ac:dyDescent="0.25">
      <c r="A23" s="45" t="s">
        <v>24</v>
      </c>
      <c r="B23" s="145" t="s">
        <v>182</v>
      </c>
      <c r="C23" s="170">
        <v>1510</v>
      </c>
      <c r="D23" s="52">
        <f t="shared" si="1"/>
        <v>1170</v>
      </c>
      <c r="E23" s="171">
        <v>1170</v>
      </c>
      <c r="F23" s="115"/>
      <c r="G23" s="171">
        <f>9774+179</f>
        <v>9953</v>
      </c>
      <c r="H23" s="115"/>
      <c r="I23" s="115"/>
      <c r="J23" s="171">
        <f t="shared" si="2"/>
        <v>11123</v>
      </c>
    </row>
    <row r="24" spans="1:19" x14ac:dyDescent="0.25">
      <c r="A24" s="45" t="s">
        <v>25</v>
      </c>
      <c r="B24" s="145" t="s">
        <v>183</v>
      </c>
      <c r="C24" s="170">
        <v>1445</v>
      </c>
      <c r="D24" s="52">
        <f t="shared" si="1"/>
        <v>1135</v>
      </c>
      <c r="E24" s="171">
        <v>1135</v>
      </c>
      <c r="F24" s="115"/>
      <c r="G24" s="171">
        <f>9349+185</f>
        <v>9534</v>
      </c>
      <c r="H24" s="115"/>
      <c r="I24" s="115"/>
      <c r="J24" s="171">
        <f t="shared" si="2"/>
        <v>10669</v>
      </c>
    </row>
    <row r="25" spans="1:19" x14ac:dyDescent="0.25">
      <c r="A25" s="45" t="s">
        <v>26</v>
      </c>
      <c r="B25" s="145" t="s">
        <v>167</v>
      </c>
      <c r="C25" s="170">
        <v>400</v>
      </c>
      <c r="D25" s="52">
        <f t="shared" si="1"/>
        <v>360</v>
      </c>
      <c r="E25" s="171">
        <v>360</v>
      </c>
      <c r="F25" s="115"/>
      <c r="G25" s="171">
        <f>7071+105</f>
        <v>7176</v>
      </c>
      <c r="H25" s="115"/>
      <c r="I25" s="115"/>
      <c r="J25" s="171">
        <f t="shared" si="2"/>
        <v>7536</v>
      </c>
    </row>
  </sheetData>
  <mergeCells count="15">
    <mergeCell ref="I1:J1"/>
    <mergeCell ref="A2:J2"/>
    <mergeCell ref="A3:J3"/>
    <mergeCell ref="J6:J8"/>
    <mergeCell ref="D7:D8"/>
    <mergeCell ref="A4:J4"/>
    <mergeCell ref="B6:B8"/>
    <mergeCell ref="A6:A8"/>
    <mergeCell ref="I5:J5"/>
    <mergeCell ref="I6:I8"/>
    <mergeCell ref="D6:F6"/>
    <mergeCell ref="C6:C8"/>
    <mergeCell ref="E7:F7"/>
    <mergeCell ref="G6:G8"/>
    <mergeCell ref="H6:H8"/>
  </mergeCells>
  <phoneticPr fontId="2" type="noConversion"/>
  <printOptions horizontalCentered="1"/>
  <pageMargins left="0.24" right="0.16" top="0.33" bottom="0.28000000000000003" header="0.2" footer="0.2"/>
  <pageSetup paperSize="9" scale="95" orientation="landscape" verticalDpi="0" r:id="rId1"/>
  <headerFooter alignWithMargins="0">
    <oddFooter>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MAU 81</vt:lpstr>
      <vt:lpstr>MAU 82</vt:lpstr>
      <vt:lpstr>MAU 83</vt:lpstr>
      <vt:lpstr>MAU 84</vt:lpstr>
      <vt:lpstr>MAU 85</vt:lpstr>
      <vt:lpstr>MAU 87</vt:lpstr>
      <vt:lpstr>MAU 88</vt:lpstr>
      <vt:lpstr>MAU 89</vt:lpstr>
      <vt:lpstr>'MAU 84'!Print_Titles</vt:lpstr>
      <vt:lpstr>'MAU 85'!Print_Titles</vt:lpstr>
      <vt:lpstr>'MAU 87'!Print_Titles</vt:lpstr>
      <vt:lpstr>'MAU 88'!Print_Titles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andongnhi</cp:lastModifiedBy>
  <cp:lastPrinted>2024-12-28T03:01:31Z</cp:lastPrinted>
  <dcterms:created xsi:type="dcterms:W3CDTF">2010-02-23T18:45:27Z</dcterms:created>
  <dcterms:modified xsi:type="dcterms:W3CDTF">2024-12-28T03:01:40Z</dcterms:modified>
</cp:coreProperties>
</file>